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90" windowWidth="16890" windowHeight="12915" activeTab="7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16" r:id="rId8"/>
    <sheet name="มิ.ย.62" sheetId="17" r:id="rId9"/>
    <sheet name="ก.ค.62" sheetId="18" r:id="rId10"/>
    <sheet name="ส.ค.62" sheetId="19" r:id="rId11"/>
    <sheet name="ก.ย.62" sheetId="20" r:id="rId12"/>
    <sheet name="Sheet1" sheetId="15" r:id="rId13"/>
  </sheets>
  <calcPr calcId="144525"/>
</workbook>
</file>

<file path=xl/calcChain.xml><?xml version="1.0" encoding="utf-8"?>
<calcChain xmlns="http://schemas.openxmlformats.org/spreadsheetml/2006/main">
  <c r="K6" i="20" l="1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5" i="20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5" i="19"/>
  <c r="K18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9" i="18"/>
  <c r="K20" i="18"/>
  <c r="K5" i="18"/>
  <c r="K15" i="17"/>
  <c r="K7" i="17"/>
  <c r="K6" i="17"/>
  <c r="K8" i="17"/>
  <c r="K9" i="17"/>
  <c r="K10" i="17"/>
  <c r="K11" i="17"/>
  <c r="K12" i="17"/>
  <c r="K13" i="17"/>
  <c r="K14" i="17"/>
  <c r="K16" i="17"/>
  <c r="K17" i="17"/>
  <c r="K18" i="17"/>
  <c r="K19" i="17"/>
  <c r="K20" i="17"/>
  <c r="K5" i="17"/>
  <c r="K20" i="16" l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5" i="16"/>
  <c r="O6" i="20" l="1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5" i="20"/>
  <c r="M21" i="20"/>
  <c r="M20" i="20"/>
  <c r="N20" i="20" s="1"/>
  <c r="J20" i="20"/>
  <c r="G20" i="20"/>
  <c r="M19" i="20"/>
  <c r="J19" i="20"/>
  <c r="G19" i="20"/>
  <c r="N19" i="20" s="1"/>
  <c r="M18" i="20"/>
  <c r="J18" i="20"/>
  <c r="G18" i="20"/>
  <c r="N18" i="20" s="1"/>
  <c r="N17" i="20"/>
  <c r="M17" i="20"/>
  <c r="J17" i="20"/>
  <c r="G17" i="20"/>
  <c r="M16" i="20"/>
  <c r="N16" i="20" s="1"/>
  <c r="J16" i="20"/>
  <c r="G16" i="20"/>
  <c r="M15" i="20"/>
  <c r="J15" i="20"/>
  <c r="G15" i="20"/>
  <c r="N15" i="20" s="1"/>
  <c r="M14" i="20"/>
  <c r="J14" i="20"/>
  <c r="G14" i="20"/>
  <c r="N14" i="20" s="1"/>
  <c r="N13" i="20"/>
  <c r="M13" i="20"/>
  <c r="J13" i="20"/>
  <c r="G13" i="20"/>
  <c r="M12" i="20"/>
  <c r="N12" i="20" s="1"/>
  <c r="J12" i="20"/>
  <c r="G12" i="20"/>
  <c r="M11" i="20"/>
  <c r="J11" i="20"/>
  <c r="G11" i="20"/>
  <c r="N11" i="20" s="1"/>
  <c r="M10" i="20"/>
  <c r="J10" i="20"/>
  <c r="G10" i="20"/>
  <c r="N10" i="20" s="1"/>
  <c r="N9" i="20"/>
  <c r="M9" i="20"/>
  <c r="J9" i="20"/>
  <c r="G9" i="20"/>
  <c r="M8" i="20"/>
  <c r="N8" i="20" s="1"/>
  <c r="J8" i="20"/>
  <c r="G8" i="20"/>
  <c r="M7" i="20"/>
  <c r="J7" i="20"/>
  <c r="G7" i="20"/>
  <c r="N7" i="20" s="1"/>
  <c r="M6" i="20"/>
  <c r="J6" i="20"/>
  <c r="G6" i="20"/>
  <c r="N6" i="20" s="1"/>
  <c r="N5" i="20"/>
  <c r="M5" i="20"/>
  <c r="J5" i="20"/>
  <c r="G5" i="20"/>
  <c r="P1" i="20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5" i="19"/>
  <c r="M21" i="19"/>
  <c r="M20" i="19"/>
  <c r="N20" i="19" s="1"/>
  <c r="J20" i="19"/>
  <c r="G20" i="19"/>
  <c r="M19" i="19"/>
  <c r="J19" i="19"/>
  <c r="G19" i="19"/>
  <c r="N19" i="19" s="1"/>
  <c r="M18" i="19"/>
  <c r="J18" i="19"/>
  <c r="G18" i="19"/>
  <c r="N18" i="19" s="1"/>
  <c r="N17" i="19"/>
  <c r="M17" i="19"/>
  <c r="J17" i="19"/>
  <c r="G17" i="19"/>
  <c r="M16" i="19"/>
  <c r="N16" i="19" s="1"/>
  <c r="J16" i="19"/>
  <c r="G16" i="19"/>
  <c r="M15" i="19"/>
  <c r="J15" i="19"/>
  <c r="G15" i="19"/>
  <c r="N15" i="19" s="1"/>
  <c r="M14" i="19"/>
  <c r="J14" i="19"/>
  <c r="G14" i="19"/>
  <c r="N14" i="19" s="1"/>
  <c r="N13" i="19"/>
  <c r="M13" i="19"/>
  <c r="J13" i="19"/>
  <c r="G13" i="19"/>
  <c r="M12" i="19"/>
  <c r="N12" i="19" s="1"/>
  <c r="J12" i="19"/>
  <c r="G12" i="19"/>
  <c r="M11" i="19"/>
  <c r="J11" i="19"/>
  <c r="G11" i="19"/>
  <c r="N11" i="19" s="1"/>
  <c r="M10" i="19"/>
  <c r="J10" i="19"/>
  <c r="G10" i="19"/>
  <c r="N10" i="19" s="1"/>
  <c r="N9" i="19"/>
  <c r="M9" i="19"/>
  <c r="J9" i="19"/>
  <c r="G9" i="19"/>
  <c r="M8" i="19"/>
  <c r="N8" i="19" s="1"/>
  <c r="J8" i="19"/>
  <c r="G8" i="19"/>
  <c r="M7" i="19"/>
  <c r="J7" i="19"/>
  <c r="G7" i="19"/>
  <c r="N7" i="19" s="1"/>
  <c r="M6" i="19"/>
  <c r="J6" i="19"/>
  <c r="G6" i="19"/>
  <c r="N6" i="19" s="1"/>
  <c r="N5" i="19"/>
  <c r="M5" i="19"/>
  <c r="J5" i="19"/>
  <c r="G5" i="19"/>
  <c r="P1" i="19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5" i="18"/>
  <c r="M21" i="18"/>
  <c r="M20" i="18"/>
  <c r="J20" i="18"/>
  <c r="N20" i="18" s="1"/>
  <c r="G20" i="18"/>
  <c r="M19" i="18"/>
  <c r="J19" i="18"/>
  <c r="G19" i="18"/>
  <c r="N19" i="18" s="1"/>
  <c r="M18" i="18"/>
  <c r="J18" i="18"/>
  <c r="G18" i="18"/>
  <c r="N18" i="18" s="1"/>
  <c r="M17" i="18"/>
  <c r="N17" i="18" s="1"/>
  <c r="J17" i="18"/>
  <c r="G17" i="18"/>
  <c r="M16" i="18"/>
  <c r="J16" i="18"/>
  <c r="N16" i="18" s="1"/>
  <c r="G16" i="18"/>
  <c r="M15" i="18"/>
  <c r="J15" i="18"/>
  <c r="G15" i="18"/>
  <c r="N15" i="18" s="1"/>
  <c r="M14" i="18"/>
  <c r="J14" i="18"/>
  <c r="G14" i="18"/>
  <c r="N14" i="18" s="1"/>
  <c r="M13" i="18"/>
  <c r="N13" i="18" s="1"/>
  <c r="J13" i="18"/>
  <c r="G13" i="18"/>
  <c r="M12" i="18"/>
  <c r="J12" i="18"/>
  <c r="N12" i="18" s="1"/>
  <c r="G12" i="18"/>
  <c r="M11" i="18"/>
  <c r="J11" i="18"/>
  <c r="G11" i="18"/>
  <c r="N11" i="18" s="1"/>
  <c r="M10" i="18"/>
  <c r="J10" i="18"/>
  <c r="G10" i="18"/>
  <c r="N10" i="18" s="1"/>
  <c r="M9" i="18"/>
  <c r="N9" i="18" s="1"/>
  <c r="J9" i="18"/>
  <c r="G9" i="18"/>
  <c r="M8" i="18"/>
  <c r="J8" i="18"/>
  <c r="N8" i="18" s="1"/>
  <c r="G8" i="18"/>
  <c r="M7" i="18"/>
  <c r="J7" i="18"/>
  <c r="G7" i="18"/>
  <c r="N7" i="18" s="1"/>
  <c r="M6" i="18"/>
  <c r="J6" i="18"/>
  <c r="G6" i="18"/>
  <c r="N6" i="18" s="1"/>
  <c r="M5" i="18"/>
  <c r="N5" i="18" s="1"/>
  <c r="J5" i="18"/>
  <c r="G5" i="18"/>
  <c r="P1" i="18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5" i="17"/>
  <c r="M21" i="17"/>
  <c r="M20" i="17"/>
  <c r="J20" i="17"/>
  <c r="N20" i="17" s="1"/>
  <c r="G20" i="17"/>
  <c r="M19" i="17"/>
  <c r="J19" i="17"/>
  <c r="G19" i="17"/>
  <c r="N19" i="17" s="1"/>
  <c r="M18" i="17"/>
  <c r="J18" i="17"/>
  <c r="G18" i="17"/>
  <c r="M17" i="17"/>
  <c r="J17" i="17"/>
  <c r="G17" i="17"/>
  <c r="N17" i="17" s="1"/>
  <c r="M16" i="17"/>
  <c r="J16" i="17"/>
  <c r="G16" i="17"/>
  <c r="M15" i="17"/>
  <c r="J15" i="17"/>
  <c r="G15" i="17"/>
  <c r="M14" i="17"/>
  <c r="J14" i="17"/>
  <c r="G14" i="17"/>
  <c r="N14" i="17" s="1"/>
  <c r="M13" i="17"/>
  <c r="J13" i="17"/>
  <c r="G13" i="17"/>
  <c r="M12" i="17"/>
  <c r="J12" i="17"/>
  <c r="G12" i="17"/>
  <c r="M11" i="17"/>
  <c r="J11" i="17"/>
  <c r="G11" i="17"/>
  <c r="N11" i="17" s="1"/>
  <c r="M10" i="17"/>
  <c r="J10" i="17"/>
  <c r="G10" i="17"/>
  <c r="M9" i="17"/>
  <c r="J9" i="17"/>
  <c r="N9" i="17" s="1"/>
  <c r="G9" i="17"/>
  <c r="M8" i="17"/>
  <c r="J8" i="17"/>
  <c r="G8" i="17"/>
  <c r="M7" i="17"/>
  <c r="J7" i="17"/>
  <c r="G7" i="17"/>
  <c r="M6" i="17"/>
  <c r="J6" i="17"/>
  <c r="G6" i="17"/>
  <c r="N6" i="17" s="1"/>
  <c r="M5" i="17"/>
  <c r="J5" i="17"/>
  <c r="G5" i="17"/>
  <c r="N5" i="17" s="1"/>
  <c r="P1" i="17"/>
  <c r="N13" i="17" l="1"/>
  <c r="N7" i="17"/>
  <c r="N10" i="17"/>
  <c r="N18" i="17"/>
  <c r="N15" i="17"/>
  <c r="N8" i="17"/>
  <c r="N12" i="17"/>
  <c r="N16" i="17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5" i="16"/>
  <c r="M21" i="16"/>
  <c r="M20" i="16"/>
  <c r="J20" i="16"/>
  <c r="G20" i="16"/>
  <c r="M19" i="16"/>
  <c r="J19" i="16"/>
  <c r="G19" i="16"/>
  <c r="M18" i="16"/>
  <c r="J18" i="16"/>
  <c r="G18" i="16"/>
  <c r="M17" i="16"/>
  <c r="J17" i="16"/>
  <c r="G17" i="16"/>
  <c r="M16" i="16"/>
  <c r="J16" i="16"/>
  <c r="G16" i="16"/>
  <c r="M15" i="16"/>
  <c r="J15" i="16"/>
  <c r="G15" i="16"/>
  <c r="M14" i="16"/>
  <c r="J14" i="16"/>
  <c r="G14" i="16"/>
  <c r="M13" i="16"/>
  <c r="J13" i="16"/>
  <c r="G13" i="16"/>
  <c r="M12" i="16"/>
  <c r="J12" i="16"/>
  <c r="G12" i="16"/>
  <c r="M11" i="16"/>
  <c r="J11" i="16"/>
  <c r="G11" i="16"/>
  <c r="M10" i="16"/>
  <c r="J10" i="16"/>
  <c r="G10" i="16"/>
  <c r="M9" i="16"/>
  <c r="J9" i="16"/>
  <c r="G9" i="16"/>
  <c r="M8" i="16"/>
  <c r="J8" i="16"/>
  <c r="G8" i="16"/>
  <c r="M7" i="16"/>
  <c r="J7" i="16"/>
  <c r="G7" i="16"/>
  <c r="M6" i="16"/>
  <c r="J6" i="16"/>
  <c r="G6" i="16"/>
  <c r="N6" i="16" s="1"/>
  <c r="M5" i="16"/>
  <c r="J5" i="16"/>
  <c r="G5" i="16"/>
  <c r="N17" i="16" l="1"/>
  <c r="N14" i="16"/>
  <c r="N12" i="16"/>
  <c r="N9" i="16"/>
  <c r="N7" i="16"/>
  <c r="N15" i="16"/>
  <c r="N5" i="16"/>
  <c r="N10" i="16"/>
  <c r="N11" i="16"/>
  <c r="N18" i="16"/>
  <c r="N19" i="16"/>
  <c r="N13" i="16"/>
  <c r="N16" i="16"/>
  <c r="N8" i="16"/>
  <c r="N20" i="16"/>
  <c r="K18" i="7" l="1"/>
  <c r="P1" i="7" l="1"/>
  <c r="K5" i="5" l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J16" i="7"/>
  <c r="G17" i="7"/>
  <c r="J17" i="7"/>
  <c r="G18" i="7"/>
  <c r="J18" i="7"/>
  <c r="G19" i="7"/>
  <c r="J19" i="7"/>
  <c r="G20" i="7"/>
  <c r="J20" i="7"/>
  <c r="M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J9" i="8"/>
  <c r="G9" i="8"/>
  <c r="J8" i="8"/>
  <c r="G8" i="8"/>
  <c r="J7" i="8"/>
  <c r="G7" i="8"/>
  <c r="J6" i="8"/>
  <c r="G6" i="8"/>
  <c r="J5" i="8"/>
  <c r="G5" i="8"/>
  <c r="N16" i="7" l="1"/>
  <c r="O16" i="8" s="1"/>
  <c r="N10" i="7"/>
  <c r="O10" i="8" s="1"/>
  <c r="N18" i="7"/>
  <c r="O18" i="8" s="1"/>
  <c r="N15" i="7"/>
  <c r="O15" i="8" s="1"/>
  <c r="N7" i="7"/>
  <c r="O7" i="8" s="1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O12" i="8" s="1"/>
  <c r="N8" i="7"/>
  <c r="O8" i="8" s="1"/>
  <c r="N19" i="7"/>
  <c r="O19" i="8" s="1"/>
  <c r="N13" i="7"/>
  <c r="O13" i="8" s="1"/>
  <c r="N17" i="7"/>
  <c r="O17" i="8" s="1"/>
  <c r="N6" i="7"/>
  <c r="O6" i="8" s="1"/>
  <c r="N9" i="7"/>
  <c r="O9" i="8" s="1"/>
  <c r="N14" i="7"/>
  <c r="O14" i="8" s="1"/>
  <c r="N11" i="7"/>
  <c r="O11" i="8" s="1"/>
  <c r="N20" i="7"/>
  <c r="O20" i="8" s="1"/>
  <c r="N5" i="7"/>
  <c r="O5" i="8" s="1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19" i="5" l="1"/>
  <c r="O19" i="7" s="1"/>
  <c r="N6" i="5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sharedStrings.xml><?xml version="1.0" encoding="utf-8"?>
<sst xmlns="http://schemas.openxmlformats.org/spreadsheetml/2006/main" count="906" uniqueCount="156">
  <si>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</si>
  <si>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</si>
  <si>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</si>
  <si>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</si>
  <si>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</si>
  <si>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</si>
  <si>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</si>
  <si>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</si>
  <si>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</si>
  <si>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</si>
  <si>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</si>
  <si>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</si>
  <si>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</si>
  <si>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</si>
  <si>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</si>
  <si>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</si>
  <si>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</si>
  <si>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</si>
  <si>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</si>
  <si>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</si>
  <si>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</si>
  <si>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</si>
  <si>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</si>
  <si>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</si>
  <si>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</si>
  <si>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</si>
  <si>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</si>
  <si>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</si>
  <si>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</si>
  <si>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</si>
  <si>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</si>
  <si>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</si>
  <si>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</si>
  <si>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</si>
  <si>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</si>
  <si>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</si>
  <si>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</si>
  <si>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</si>
  <si>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</si>
  <si>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</si>
  <si>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</si>
  <si>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</si>
  <si>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</si>
  <si>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</si>
  <si>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</si>
  <si>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</si>
  <si>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</si>
  <si>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</si>
  <si>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</si>
  <si>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</si>
  <si>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</si>
  <si>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</si>
  <si>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</si>
  <si>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</si>
  <si>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</si>
  <si>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</si>
  <si>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</si>
  <si>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</si>
  <si>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</si>
  <si>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</si>
  <si>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</si>
  <si>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</si>
  <si>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</si>
  <si>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</si>
  <si>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</si>
  <si>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</si>
  <si>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</si>
  <si>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</si>
  <si>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</si>
  <si>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</si>
  <si>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>บางปะอิน</t>
  </si>
  <si>
    <r>
      <t>รายได้ (ต.ค.</t>
    </r>
    <r>
      <rPr>
        <b/>
        <sz val="20"/>
        <color rgb="FF000000"/>
        <rFont val="TH SarabunPSK"/>
        <family val="2"/>
      </rPr>
      <t>2560-</t>
    </r>
    <r>
      <rPr>
        <b/>
        <sz val="20"/>
        <color rgb="FF000000"/>
        <rFont val="Tahoma"/>
        <family val="2"/>
      </rPr>
      <t>มิ.ย.</t>
    </r>
    <r>
      <rPr>
        <b/>
        <sz val="20"/>
        <color rgb="FF000000"/>
        <rFont val="TH SarabunPSK"/>
        <family val="2"/>
      </rPr>
      <t>2561)</t>
    </r>
  </si>
  <si>
    <t>หน่วยบริการ</t>
  </si>
  <si>
    <r>
      <t xml:space="preserve"> แผนการดำเนินการ 9 </t>
    </r>
    <r>
      <rPr>
        <b/>
        <sz val="10"/>
        <color rgb="FF000000"/>
        <rFont val="Tahoma"/>
        <family val="2"/>
      </rPr>
      <t>เดือน (ล้านบาท)</t>
    </r>
  </si>
  <si>
    <r>
      <t xml:space="preserve"> ผลการดำเนินงาน   9 </t>
    </r>
    <r>
      <rPr>
        <b/>
        <sz val="10"/>
        <color rgb="FF000000"/>
        <rFont val="Tahoma"/>
        <family val="2"/>
      </rPr>
      <t xml:space="preserve">เดือน (ล้านบาท) </t>
    </r>
  </si>
  <si>
    <t xml:space="preserve"> ผลต่าง </t>
  </si>
  <si>
    <t xml:space="preserve"> (ล้านบาท) </t>
  </si>
  <si>
    <t xml:space="preserve"> (%) </t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</si>
  <si>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</si>
  <si>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</si>
  <si>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</si>
  <si>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</si>
  <si>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</si>
  <si>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</si>
  <si>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</si>
  <si>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</si>
  <si>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</si>
  <si>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</si>
  <si>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</si>
  <si>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</si>
  <si>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</si>
  <si>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</si>
  <si>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</si>
  <si>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 xml:space="preserve"> แผนการดำเนินการ</t>
  </si>
  <si>
    <t xml:space="preserve"> ผลการดำเนินงาน</t>
  </si>
  <si>
    <r>
      <t xml:space="preserve"> 9 </t>
    </r>
    <r>
      <rPr>
        <b/>
        <sz val="12"/>
        <color rgb="FF000000"/>
        <rFont val="Tahoma"/>
        <family val="2"/>
      </rPr>
      <t xml:space="preserve">เดือน (ล้านบาท) </t>
    </r>
  </si>
  <si>
    <r>
      <t xml:space="preserve">9 </t>
    </r>
    <r>
      <rPr>
        <b/>
        <sz val="12"/>
        <color rgb="FF000000"/>
        <rFont val="Tahoma"/>
        <family val="2"/>
      </rPr>
      <t>เดือน (ล้านบาท)</t>
    </r>
  </si>
  <si>
    <r>
      <t>รายจ่าย  (ต.ค.</t>
    </r>
    <r>
      <rPr>
        <b/>
        <sz val="20"/>
        <color rgb="FF000000"/>
        <rFont val="TH SarabunPSK"/>
        <family val="2"/>
      </rPr>
      <t>2560-มิ.ย.2561)</t>
    </r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</si>
  <si>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</si>
  <si>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</si>
  <si>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</si>
  <si>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</si>
  <si>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</si>
  <si>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</si>
  <si>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</si>
  <si>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</si>
  <si>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</si>
  <si>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</si>
  <si>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</si>
  <si>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</si>
  <si>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</si>
  <si>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</si>
  <si>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</si>
  <si>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</si>
  <si>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</si>
  <si>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</si>
  <si>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</si>
  <si>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</si>
  <si>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</si>
  <si>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</si>
  <si>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</si>
  <si>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</si>
  <si>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</si>
  <si>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</si>
  <si>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</si>
  <si>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</si>
  <si>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</si>
  <si>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</si>
  <si>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</si>
  <si>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</si>
  <si>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</si>
  <si>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</si>
  <si>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</si>
  <si>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</si>
  <si>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</si>
  <si>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</si>
  <si>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</si>
  <si>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9 เมษายน 2562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</si>
  <si>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</si>
  <si>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</si>
  <si>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</si>
  <si>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</si>
  <si>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</si>
  <si>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</si>
  <si>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</si>
  <si>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</si>
  <si>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</si>
  <si>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ผลการประเมินภาวะวิกฤติ เดือน เมษายน   ปีงบประมาณ 2562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</si>
  <si>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</si>
  <si>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</si>
  <si>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พฤษภาคม  ปีงบประมาณ 2562</t>
  </si>
  <si>
    <t>ผลการประเมินภาวะวิกฤติ เดือน มิถุนายน  ปีงบประมาณ 2562</t>
  </si>
  <si>
    <t>ผลการประเมินภาวะวิกฤติ เดือน กรกฏาคม  ปีงบประมาณ 2562</t>
  </si>
  <si>
    <t>ผลการประเมินภาวะวิกฤติ เดือน สิงหาคม  ปีงบประมาณ 2562</t>
  </si>
  <si>
    <t>ผลการประเมินภาวะวิกฤติ เดือน กันยายน  ปีงบประมาณ 2562</t>
  </si>
  <si>
    <t>19/4/2562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</si>
</sst>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\ h:mm\ &quot;น.&quot;;@"/>
    <numFmt numFmtId="169" formatCode="[$-1070000]d/mm/yyyy;@"/>
  </numFmts>
  <fonts count="7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Calibri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20"/>
      <color rgb="FF000000"/>
      <name val="Tahoma"/>
      <family val="2"/>
    </font>
    <font>
      <b/>
      <sz val="12"/>
      <color rgb="FF000000"/>
      <name val="Tahoma"/>
      <family val="2"/>
    </font>
    <font>
      <sz val="18"/>
      <name val="Arial"/>
      <family val="2"/>
    </font>
    <font>
      <b/>
      <sz val="10"/>
      <color rgb="FF000000"/>
      <name val="Tahoma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/>
      <right style="medium">
        <color theme="8" tint="0.39991454817346722"/>
      </right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 style="medium">
        <color theme="8" tint="0.39997558519241921"/>
      </right>
      <top/>
      <bottom/>
      <diagonal/>
    </border>
    <border>
      <left/>
      <right/>
      <top style="medium">
        <color theme="8" tint="0.39997558519241921"/>
      </top>
      <bottom/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 style="medium">
        <color theme="8" tint="0.39991454817346722"/>
      </right>
      <top/>
      <bottom style="medium">
        <color theme="8" tint="0.39997558519241921"/>
      </bottom>
      <diagonal/>
    </border>
    <border>
      <left style="medium">
        <color theme="8" tint="0.39988402966399123"/>
      </left>
      <right/>
      <top/>
      <bottom style="medium">
        <color theme="8" tint="0.39988402966399123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</cellStyleXfs>
  <cellXfs count="3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64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64" fontId="16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0" fontId="20" fillId="0" borderId="5" xfId="0" applyFont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3" fontId="33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wrapText="1" readingOrder="1"/>
    </xf>
    <xf numFmtId="43" fontId="39" fillId="0" borderId="7" xfId="1" applyFont="1" applyBorder="1" applyAlignment="1"/>
    <xf numFmtId="0" fontId="44" fillId="12" borderId="6" xfId="0" applyFont="1" applyFill="1" applyBorder="1" applyAlignment="1">
      <alignment horizontal="center" wrapText="1" readingOrder="1"/>
    </xf>
    <xf numFmtId="0" fontId="43" fillId="12" borderId="6" xfId="0" applyFont="1" applyFill="1" applyBorder="1" applyAlignment="1">
      <alignment horizontal="center" wrapText="1" readingOrder="1"/>
    </xf>
    <xf numFmtId="0" fontId="43" fillId="0" borderId="6" xfId="0" applyFont="1" applyBorder="1" applyAlignment="1">
      <alignment horizontal="left" wrapText="1" readingOrder="1"/>
    </xf>
    <xf numFmtId="0" fontId="42" fillId="0" borderId="6" xfId="0" applyFont="1" applyBorder="1" applyAlignment="1">
      <alignment horizontal="right" wrapText="1"/>
    </xf>
    <xf numFmtId="0" fontId="43" fillId="0" borderId="6" xfId="0" applyFont="1" applyBorder="1" applyAlignment="1">
      <alignment horizontal="center" wrapText="1" readingOrder="1"/>
    </xf>
    <xf numFmtId="0" fontId="43" fillId="0" borderId="6" xfId="0" applyFont="1" applyFill="1" applyBorder="1" applyAlignment="1">
      <alignment horizontal="left" wrapText="1" readingOrder="1"/>
    </xf>
    <xf numFmtId="0" fontId="42" fillId="0" borderId="6" xfId="0" applyFont="1" applyFill="1" applyBorder="1" applyAlignment="1">
      <alignment horizontal="right" wrapText="1"/>
    </xf>
    <xf numFmtId="0" fontId="0" fillId="0" borderId="0" xfId="0" applyFill="1"/>
    <xf numFmtId="0" fontId="45" fillId="12" borderId="21" xfId="0" applyFont="1" applyFill="1" applyBorder="1" applyAlignment="1">
      <alignment horizontal="center" vertical="center" wrapText="1" readingOrder="1"/>
    </xf>
    <xf numFmtId="0" fontId="45" fillId="12" borderId="22" xfId="0" applyFont="1" applyFill="1" applyBorder="1" applyAlignment="1">
      <alignment horizontal="center" vertical="center" wrapText="1" readingOrder="1"/>
    </xf>
    <xf numFmtId="0" fontId="45" fillId="12" borderId="6" xfId="0" applyFont="1" applyFill="1" applyBorder="1" applyAlignment="1">
      <alignment horizontal="center" wrapText="1" readingOrder="1"/>
    </xf>
    <xf numFmtId="4" fontId="41" fillId="0" borderId="6" xfId="0" applyNumberFormat="1" applyFont="1" applyBorder="1" applyAlignment="1">
      <alignment horizontal="right" wrapText="1" readingOrder="1"/>
    </xf>
    <xf numFmtId="0" fontId="41" fillId="0" borderId="6" xfId="0" applyFont="1" applyBorder="1" applyAlignment="1">
      <alignment horizontal="right" wrapText="1" readingOrder="1"/>
    </xf>
    <xf numFmtId="4" fontId="41" fillId="0" borderId="6" xfId="0" applyNumberFormat="1" applyFont="1" applyFill="1" applyBorder="1" applyAlignment="1">
      <alignment horizontal="right" wrapText="1" readingOrder="1"/>
    </xf>
    <xf numFmtId="0" fontId="41" fillId="0" borderId="6" xfId="0" applyFont="1" applyFill="1" applyBorder="1" applyAlignment="1">
      <alignment horizontal="right" wrapText="1" readingOrder="1"/>
    </xf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65" fontId="20" fillId="2" borderId="5" xfId="0" applyNumberFormat="1" applyFont="1" applyFill="1" applyBorder="1" applyAlignment="1">
      <alignment horizontal="center" wrapText="1" readingOrder="1"/>
    </xf>
    <xf numFmtId="43" fontId="22" fillId="0" borderId="25" xfId="1" applyFont="1" applyBorder="1" applyAlignment="1"/>
    <xf numFmtId="4" fontId="2" fillId="0" borderId="1" xfId="0" applyNumberFormat="1" applyFont="1" applyBorder="1" applyAlignment="1"/>
    <xf numFmtId="4" fontId="20" fillId="0" borderId="27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28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4" fontId="2" fillId="0" borderId="30" xfId="0" applyNumberFormat="1" applyFont="1" applyBorder="1" applyAlignment="1"/>
    <xf numFmtId="43" fontId="39" fillId="0" borderId="29" xfId="1" applyFont="1" applyBorder="1" applyAlignment="1"/>
    <xf numFmtId="43" fontId="39" fillId="0" borderId="31" xfId="1" applyFont="1" applyBorder="1" applyAlignment="1"/>
    <xf numFmtId="4" fontId="39" fillId="0" borderId="31" xfId="0" applyNumberFormat="1" applyFont="1" applyBorder="1"/>
    <xf numFmtId="4" fontId="37" fillId="0" borderId="31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3" fillId="0" borderId="32" xfId="0" applyNumberFormat="1" applyFont="1" applyFill="1" applyBorder="1" applyAlignment="1">
      <alignment horizontal="center" wrapText="1" readingOrder="1"/>
    </xf>
    <xf numFmtId="3" fontId="38" fillId="0" borderId="32" xfId="0" applyNumberFormat="1" applyFont="1" applyFill="1" applyBorder="1" applyAlignment="1">
      <alignment horizontal="center" wrapText="1" readingOrder="1"/>
    </xf>
    <xf numFmtId="43" fontId="32" fillId="0" borderId="33" xfId="1" applyFont="1" applyBorder="1" applyAlignment="1"/>
    <xf numFmtId="4" fontId="39" fillId="0" borderId="34" xfId="0" applyNumberFormat="1" applyFont="1" applyBorder="1"/>
    <xf numFmtId="0" fontId="24" fillId="0" borderId="5" xfId="0" applyFont="1" applyBorder="1" applyAlignment="1">
      <alignment horizontal="center"/>
    </xf>
    <xf numFmtId="4" fontId="49" fillId="0" borderId="5" xfId="0" applyNumberFormat="1" applyFont="1" applyBorder="1" applyAlignment="1">
      <alignment horizontal="center"/>
    </xf>
    <xf numFmtId="4" fontId="49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65" fontId="24" fillId="2" borderId="5" xfId="0" applyNumberFormat="1" applyFont="1" applyFill="1" applyBorder="1" applyAlignment="1">
      <alignment horizontal="center" wrapText="1" readingOrder="1"/>
    </xf>
    <xf numFmtId="4" fontId="49" fillId="0" borderId="5" xfId="0" applyNumberFormat="1" applyFont="1" applyFill="1" applyBorder="1"/>
    <xf numFmtId="43" fontId="50" fillId="0" borderId="7" xfId="1" applyFont="1" applyBorder="1" applyAlignment="1"/>
    <xf numFmtId="43" fontId="47" fillId="0" borderId="7" xfId="1" applyFont="1" applyBorder="1" applyAlignment="1"/>
    <xf numFmtId="43" fontId="32" fillId="0" borderId="7" xfId="1" applyFont="1" applyBorder="1" applyAlignment="1"/>
    <xf numFmtId="43" fontId="22" fillId="0" borderId="7" xfId="1" applyFont="1" applyBorder="1" applyAlignment="1"/>
    <xf numFmtId="0" fontId="36" fillId="0" borderId="0" xfId="0" applyFont="1"/>
    <xf numFmtId="4" fontId="36" fillId="0" borderId="0" xfId="0" applyNumberFormat="1" applyFont="1"/>
    <xf numFmtId="4" fontId="53" fillId="0" borderId="0" xfId="0" applyNumberFormat="1" applyFont="1"/>
    <xf numFmtId="0" fontId="36" fillId="0" borderId="0" xfId="0" applyFont="1" applyAlignment="1">
      <alignment vertical="center"/>
    </xf>
    <xf numFmtId="4" fontId="36" fillId="0" borderId="5" xfId="0" applyNumberFormat="1" applyFont="1" applyBorder="1" applyAlignment="1"/>
    <xf numFmtId="0" fontId="55" fillId="0" borderId="5" xfId="0" applyFont="1" applyBorder="1" applyAlignment="1">
      <alignment horizontal="center"/>
    </xf>
    <xf numFmtId="4" fontId="55" fillId="0" borderId="5" xfId="0" applyNumberFormat="1" applyFont="1" applyFill="1" applyBorder="1" applyAlignment="1">
      <alignment horizontal="center" wrapText="1" readingOrder="1"/>
    </xf>
    <xf numFmtId="165" fontId="56" fillId="2" borderId="5" xfId="0" applyNumberFormat="1" applyFont="1" applyFill="1" applyBorder="1" applyAlignment="1">
      <alignment horizontal="center" wrapText="1" readingOrder="1"/>
    </xf>
    <xf numFmtId="3" fontId="55" fillId="0" borderId="5" xfId="0" applyNumberFormat="1" applyFont="1" applyFill="1" applyBorder="1" applyAlignment="1">
      <alignment horizontal="center" wrapText="1" readingOrder="1"/>
    </xf>
    <xf numFmtId="4" fontId="57" fillId="0" borderId="5" xfId="0" applyNumberFormat="1" applyFont="1" applyBorder="1" applyAlignment="1">
      <alignment horizontal="right"/>
    </xf>
    <xf numFmtId="0" fontId="57" fillId="0" borderId="0" xfId="0" applyFont="1" applyAlignment="1">
      <alignment horizontal="right"/>
    </xf>
    <xf numFmtId="4" fontId="54" fillId="0" borderId="0" xfId="0" applyNumberFormat="1" applyFont="1" applyAlignment="1"/>
    <xf numFmtId="0" fontId="58" fillId="0" borderId="0" xfId="0" applyFont="1"/>
    <xf numFmtId="4" fontId="59" fillId="0" borderId="0" xfId="0" applyNumberFormat="1" applyFont="1" applyAlignment="1">
      <alignment vertical="center"/>
    </xf>
    <xf numFmtId="4" fontId="59" fillId="0" borderId="0" xfId="0" applyNumberFormat="1" applyFont="1" applyAlignment="1"/>
    <xf numFmtId="4" fontId="54" fillId="13" borderId="0" xfId="0" applyNumberFormat="1" applyFont="1" applyFill="1"/>
    <xf numFmtId="0" fontId="57" fillId="13" borderId="0" xfId="0" applyFont="1" applyFill="1" applyAlignment="1">
      <alignment horizontal="right"/>
    </xf>
    <xf numFmtId="4" fontId="54" fillId="0" borderId="0" xfId="0" applyNumberFormat="1" applyFont="1" applyFill="1"/>
    <xf numFmtId="0" fontId="60" fillId="0" borderId="0" xfId="0" applyFont="1"/>
    <xf numFmtId="0" fontId="61" fillId="0" borderId="0" xfId="0" applyFont="1"/>
    <xf numFmtId="0" fontId="61" fillId="0" borderId="0" xfId="0" applyFont="1" applyAlignment="1"/>
    <xf numFmtId="0" fontId="23" fillId="0" borderId="17" xfId="0" applyFont="1" applyBorder="1" applyAlignment="1">
      <alignment horizontal="center" wrapText="1" readingOrder="1"/>
    </xf>
    <xf numFmtId="0" fontId="23" fillId="0" borderId="6" xfId="0" applyFont="1" applyBorder="1" applyAlignment="1">
      <alignment horizontal="left" wrapText="1" readingOrder="1"/>
    </xf>
    <xf numFmtId="167" fontId="61" fillId="0" borderId="0" xfId="0" applyNumberFormat="1" applyFont="1" applyAlignment="1"/>
    <xf numFmtId="167" fontId="61" fillId="0" borderId="1" xfId="0" applyNumberFormat="1" applyFont="1" applyBorder="1" applyAlignment="1"/>
    <xf numFmtId="0" fontId="56" fillId="0" borderId="17" xfId="0" applyFont="1" applyBorder="1" applyAlignment="1">
      <alignment horizontal="center" wrapText="1" readingOrder="1"/>
    </xf>
    <xf numFmtId="0" fontId="56" fillId="0" borderId="5" xfId="0" applyFont="1" applyBorder="1" applyAlignment="1">
      <alignment horizontal="center"/>
    </xf>
    <xf numFmtId="2" fontId="61" fillId="0" borderId="0" xfId="0" applyNumberFormat="1" applyFont="1"/>
    <xf numFmtId="0" fontId="61" fillId="0" borderId="5" xfId="0" applyFont="1" applyBorder="1" applyAlignment="1">
      <alignment horizontal="center"/>
    </xf>
    <xf numFmtId="167" fontId="61" fillId="0" borderId="1" xfId="0" applyNumberFormat="1" applyFont="1" applyBorder="1"/>
    <xf numFmtId="167" fontId="61" fillId="0" borderId="0" xfId="0" applyNumberFormat="1" applyFont="1"/>
    <xf numFmtId="17" fontId="61" fillId="0" borderId="0" xfId="0" applyNumberFormat="1" applyFont="1" applyBorder="1" applyAlignment="1">
      <alignment horizontal="center"/>
    </xf>
    <xf numFmtId="43" fontId="61" fillId="0" borderId="0" xfId="1" applyFont="1" applyFill="1" applyBorder="1"/>
    <xf numFmtId="43" fontId="61" fillId="0" borderId="0" xfId="1" applyFont="1"/>
    <xf numFmtId="43" fontId="65" fillId="0" borderId="0" xfId="1" applyFont="1" applyFill="1" applyBorder="1" applyAlignment="1">
      <alignment horizontal="center" vertical="center"/>
    </xf>
    <xf numFmtId="164" fontId="65" fillId="0" borderId="0" xfId="1" applyNumberFormat="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43" fontId="66" fillId="0" borderId="1" xfId="1" applyFont="1" applyFill="1" applyBorder="1" applyAlignment="1"/>
    <xf numFmtId="43" fontId="66" fillId="0" borderId="1" xfId="1" applyFont="1" applyBorder="1" applyAlignment="1"/>
    <xf numFmtId="0" fontId="61" fillId="0" borderId="0" xfId="0" applyFont="1" applyAlignment="1">
      <alignment horizontal="left" vertical="center"/>
    </xf>
    <xf numFmtId="43" fontId="66" fillId="0" borderId="1" xfId="1" applyFont="1" applyFill="1" applyBorder="1" applyAlignment="1">
      <alignment vertical="center"/>
    </xf>
    <xf numFmtId="43" fontId="66" fillId="0" borderId="4" xfId="1" applyFont="1" applyBorder="1" applyAlignment="1"/>
    <xf numFmtId="43" fontId="65" fillId="0" borderId="4" xfId="1" applyFont="1" applyBorder="1" applyAlignment="1">
      <alignment horizontal="center" vertical="center"/>
    </xf>
    <xf numFmtId="0" fontId="55" fillId="0" borderId="0" xfId="0" applyFont="1" applyAlignment="1">
      <alignment vertical="top"/>
    </xf>
    <xf numFmtId="43" fontId="66" fillId="0" borderId="2" xfId="1" applyFont="1" applyBorder="1" applyAlignment="1">
      <alignment horizontal="left" vertical="center"/>
    </xf>
    <xf numFmtId="43" fontId="66" fillId="0" borderId="2" xfId="1" applyFont="1" applyBorder="1" applyAlignment="1">
      <alignment vertical="center"/>
    </xf>
    <xf numFmtId="164" fontId="65" fillId="0" borderId="2" xfId="1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164" fontId="61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43" fontId="66" fillId="0" borderId="0" xfId="1" applyFont="1"/>
    <xf numFmtId="43" fontId="72" fillId="0" borderId="0" xfId="1" applyFont="1" applyFill="1"/>
    <xf numFmtId="0" fontId="72" fillId="0" borderId="0" xfId="0" applyFont="1" applyFill="1" applyAlignment="1">
      <alignment horizontal="center"/>
    </xf>
    <xf numFmtId="17" fontId="61" fillId="0" borderId="0" xfId="0" applyNumberFormat="1" applyFont="1" applyFill="1" applyBorder="1" applyAlignment="1">
      <alignment horizontal="center"/>
    </xf>
    <xf numFmtId="43" fontId="61" fillId="0" borderId="0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43" fontId="59" fillId="0" borderId="0" xfId="1" applyFont="1" applyFill="1" applyBorder="1"/>
    <xf numFmtId="0" fontId="59" fillId="0" borderId="0" xfId="0" applyNumberFormat="1" applyFont="1" applyFill="1" applyBorder="1" applyAlignment="1">
      <alignment horizontal="center"/>
    </xf>
    <xf numFmtId="22" fontId="61" fillId="0" borderId="0" xfId="0" applyNumberFormat="1" applyFont="1"/>
    <xf numFmtId="0" fontId="61" fillId="0" borderId="16" xfId="0" applyFont="1" applyBorder="1" applyAlignment="1"/>
    <xf numFmtId="168" fontId="55" fillId="0" borderId="0" xfId="0" applyNumberFormat="1" applyFont="1" applyBorder="1" applyAlignment="1">
      <alignment horizontal="left"/>
    </xf>
    <xf numFmtId="0" fontId="55" fillId="0" borderId="0" xfId="0" applyFont="1" applyAlignment="1"/>
    <xf numFmtId="43" fontId="61" fillId="0" borderId="0" xfId="1" applyFont="1" applyAlignment="1"/>
    <xf numFmtId="43" fontId="66" fillId="0" borderId="3" xfId="1" applyFont="1" applyBorder="1" applyAlignment="1">
      <alignment horizontal="left"/>
    </xf>
    <xf numFmtId="43" fontId="66" fillId="0" borderId="0" xfId="1" applyFont="1" applyAlignment="1"/>
    <xf numFmtId="43" fontId="72" fillId="0" borderId="0" xfId="1" applyFont="1" applyFill="1" applyAlignment="1"/>
    <xf numFmtId="43" fontId="61" fillId="0" borderId="0" xfId="1" applyFont="1" applyFill="1" applyBorder="1" applyAlignment="1"/>
    <xf numFmtId="43" fontId="59" fillId="0" borderId="0" xfId="1" applyFont="1" applyFill="1" applyBorder="1" applyAlignment="1"/>
    <xf numFmtId="0" fontId="57" fillId="0" borderId="17" xfId="0" applyFont="1" applyBorder="1" applyAlignment="1">
      <alignment horizontal="center" wrapText="1" readingOrder="1"/>
    </xf>
    <xf numFmtId="4" fontId="54" fillId="0" borderId="19" xfId="0" applyNumberFormat="1" applyFont="1" applyBorder="1" applyAlignment="1"/>
    <xf numFmtId="4" fontId="59" fillId="0" borderId="18" xfId="0" applyNumberFormat="1" applyFont="1" applyBorder="1" applyAlignment="1"/>
    <xf numFmtId="0" fontId="61" fillId="0" borderId="35" xfId="0" applyFont="1" applyBorder="1" applyAlignment="1"/>
    <xf numFmtId="0" fontId="61" fillId="0" borderId="18" xfId="0" applyFont="1" applyBorder="1" applyAlignment="1">
      <alignment horizontal="center"/>
    </xf>
    <xf numFmtId="4" fontId="61" fillId="0" borderId="7" xfId="0" applyNumberFormat="1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61" fillId="0" borderId="7" xfId="0" applyFont="1" applyBorder="1" applyAlignment="1">
      <alignment horizontal="center"/>
    </xf>
    <xf numFmtId="4" fontId="61" fillId="0" borderId="18" xfId="0" applyNumberFormat="1" applyFont="1" applyBorder="1" applyAlignment="1">
      <alignment horizontal="center"/>
    </xf>
    <xf numFmtId="0" fontId="61" fillId="0" borderId="18" xfId="0" applyFont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43" fontId="66" fillId="0" borderId="3" xfId="1" applyFont="1" applyBorder="1" applyAlignment="1">
      <alignment horizontal="left" vertical="center"/>
    </xf>
    <xf numFmtId="2" fontId="61" fillId="0" borderId="18" xfId="0" applyNumberFormat="1" applyFont="1" applyBorder="1" applyAlignment="1">
      <alignment horizontal="center" vertical="center"/>
    </xf>
    <xf numFmtId="4" fontId="54" fillId="0" borderId="0" xfId="0" applyNumberFormat="1" applyFont="1"/>
    <xf numFmtId="0" fontId="56" fillId="0" borderId="25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4" fontId="54" fillId="0" borderId="37" xfId="0" applyNumberFormat="1" applyFont="1" applyBorder="1"/>
    <xf numFmtId="4" fontId="59" fillId="0" borderId="38" xfId="0" applyNumberFormat="1" applyFont="1" applyBorder="1"/>
    <xf numFmtId="4" fontId="59" fillId="0" borderId="36" xfId="0" applyNumberFormat="1" applyFont="1" applyBorder="1" applyAlignment="1">
      <alignment vertical="center"/>
    </xf>
    <xf numFmtId="0" fontId="55" fillId="0" borderId="39" xfId="0" applyFont="1" applyBorder="1"/>
    <xf numFmtId="0" fontId="56" fillId="0" borderId="40" xfId="0" applyFont="1" applyBorder="1" applyAlignment="1">
      <alignment horizontal="center"/>
    </xf>
    <xf numFmtId="4" fontId="59" fillId="0" borderId="41" xfId="0" applyNumberFormat="1" applyFont="1" applyBorder="1" applyAlignment="1">
      <alignment vertical="center"/>
    </xf>
    <xf numFmtId="4" fontId="54" fillId="0" borderId="42" xfId="0" applyNumberFormat="1" applyFont="1" applyBorder="1"/>
    <xf numFmtId="0" fontId="55" fillId="0" borderId="43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4" fontId="59" fillId="0" borderId="36" xfId="0" applyNumberFormat="1" applyFont="1" applyBorder="1"/>
    <xf numFmtId="4" fontId="54" fillId="0" borderId="36" xfId="0" applyNumberFormat="1" applyFont="1" applyBorder="1"/>
    <xf numFmtId="3" fontId="55" fillId="0" borderId="44" xfId="0" applyNumberFormat="1" applyFont="1" applyFill="1" applyBorder="1" applyAlignment="1">
      <alignment horizontal="center" wrapText="1" readingOrder="1"/>
    </xf>
    <xf numFmtId="43" fontId="65" fillId="0" borderId="4" xfId="1" applyFont="1" applyBorder="1" applyAlignment="1">
      <alignment horizontal="center" vertical="center"/>
    </xf>
    <xf numFmtId="0" fontId="23" fillId="0" borderId="44" xfId="0" applyFont="1" applyBorder="1" applyAlignment="1">
      <alignment horizontal="left" wrapText="1" readingOrder="1"/>
    </xf>
    <xf numFmtId="0" fontId="23" fillId="0" borderId="44" xfId="0" applyFont="1" applyFill="1" applyBorder="1" applyAlignment="1">
      <alignment horizontal="left" wrapText="1" readingOrder="1"/>
    </xf>
    <xf numFmtId="0" fontId="55" fillId="0" borderId="36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4" fontId="61" fillId="0" borderId="36" xfId="0" applyNumberFormat="1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2" fontId="61" fillId="0" borderId="36" xfId="0" applyNumberFormat="1" applyFont="1" applyBorder="1" applyAlignment="1">
      <alignment horizontal="center"/>
    </xf>
    <xf numFmtId="4" fontId="55" fillId="0" borderId="27" xfId="0" applyNumberFormat="1" applyFont="1" applyFill="1" applyBorder="1" applyAlignment="1">
      <alignment horizontal="center" wrapText="1" readingOrder="1"/>
    </xf>
    <xf numFmtId="0" fontId="55" fillId="0" borderId="0" xfId="0" applyFont="1" applyBorder="1"/>
    <xf numFmtId="4" fontId="59" fillId="0" borderId="36" xfId="0" applyNumberFormat="1" applyFont="1" applyBorder="1" applyAlignment="1"/>
    <xf numFmtId="165" fontId="56" fillId="2" borderId="44" xfId="0" applyNumberFormat="1" applyFont="1" applyFill="1" applyBorder="1" applyAlignment="1">
      <alignment horizontal="center" wrapText="1" readingOrder="1"/>
    </xf>
    <xf numFmtId="0" fontId="61" fillId="0" borderId="32" xfId="0" applyFont="1" applyBorder="1" applyAlignment="1">
      <alignment horizontal="center"/>
    </xf>
    <xf numFmtId="3" fontId="55" fillId="0" borderId="36" xfId="0" applyNumberFormat="1" applyFont="1" applyFill="1" applyBorder="1" applyAlignment="1">
      <alignment horizontal="center" wrapText="1" readingOrder="1"/>
    </xf>
    <xf numFmtId="0" fontId="59" fillId="0" borderId="36" xfId="0" applyFont="1" applyBorder="1" applyAlignment="1">
      <alignment horizontal="center"/>
    </xf>
    <xf numFmtId="4" fontId="59" fillId="0" borderId="36" xfId="0" applyNumberFormat="1" applyFont="1" applyFill="1" applyBorder="1" applyAlignment="1"/>
    <xf numFmtId="4" fontId="54" fillId="0" borderId="36" xfId="0" applyNumberFormat="1" applyFont="1" applyFill="1" applyBorder="1" applyAlignment="1"/>
    <xf numFmtId="0" fontId="58" fillId="0" borderId="36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169" fontId="55" fillId="0" borderId="0" xfId="0" applyNumberFormat="1" applyFont="1" applyBorder="1" applyAlignment="1">
      <alignment horizontal="left"/>
    </xf>
    <xf numFmtId="169" fontId="55" fillId="0" borderId="0" xfId="0" quotePrefix="1" applyNumberFormat="1" applyFont="1" applyBorder="1" applyAlignment="1">
      <alignment horizontal="left"/>
    </xf>
    <xf numFmtId="4" fontId="58" fillId="0" borderId="36" xfId="0" applyNumberFormat="1" applyFont="1" applyFill="1" applyBorder="1" applyAlignment="1"/>
    <xf numFmtId="4" fontId="56" fillId="0" borderId="27" xfId="0" applyNumberFormat="1" applyFont="1" applyFill="1" applyBorder="1" applyAlignment="1">
      <alignment horizontal="center" wrapText="1" readingOrder="1"/>
    </xf>
    <xf numFmtId="4" fontId="58" fillId="0" borderId="36" xfId="0" applyNumberFormat="1" applyFont="1" applyBorder="1" applyAlignment="1"/>
    <xf numFmtId="4" fontId="57" fillId="0" borderId="27" xfId="0" applyNumberFormat="1" applyFont="1" applyFill="1" applyBorder="1" applyAlignment="1">
      <alignment horizontal="center" wrapText="1" readingOrder="1"/>
    </xf>
    <xf numFmtId="43" fontId="13" fillId="0" borderId="1" xfId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 wrapText="1" readingOrder="1"/>
    </xf>
    <xf numFmtId="0" fontId="25" fillId="7" borderId="14" xfId="0" applyFont="1" applyFill="1" applyBorder="1" applyAlignment="1">
      <alignment horizontal="center" vertical="center" wrapText="1" readingOrder="1"/>
    </xf>
    <xf numFmtId="0" fontId="25" fillId="7" borderId="11" xfId="0" applyFont="1" applyFill="1" applyBorder="1" applyAlignment="1">
      <alignment horizontal="center" vertical="center" wrapText="1" readingOrder="1"/>
    </xf>
    <xf numFmtId="3" fontId="26" fillId="11" borderId="14" xfId="0" applyNumberFormat="1" applyFont="1" applyFill="1" applyBorder="1" applyAlignment="1" applyProtection="1">
      <alignment horizontal="center" vertical="center" wrapText="1"/>
    </xf>
    <xf numFmtId="3" fontId="26" fillId="10" borderId="14" xfId="0" applyNumberFormat="1" applyFont="1" applyFill="1" applyBorder="1" applyAlignment="1" applyProtection="1">
      <alignment horizontal="center" vertical="center" wrapText="1"/>
    </xf>
    <xf numFmtId="3" fontId="26" fillId="6" borderId="14" xfId="0" applyNumberFormat="1" applyFont="1" applyFill="1" applyBorder="1" applyAlignment="1" applyProtection="1">
      <alignment horizontal="center" vertical="center" wrapText="1"/>
    </xf>
    <xf numFmtId="3" fontId="46" fillId="3" borderId="14" xfId="0" applyNumberFormat="1" applyFont="1" applyFill="1" applyBorder="1" applyAlignment="1" applyProtection="1">
      <alignment horizontal="center" vertical="center" wrapText="1"/>
    </xf>
    <xf numFmtId="166" fontId="27" fillId="6" borderId="11" xfId="0" applyNumberFormat="1" applyFont="1" applyFill="1" applyBorder="1" applyAlignment="1" applyProtection="1">
      <alignment horizontal="center" vertical="center" wrapText="1"/>
    </xf>
    <xf numFmtId="166" fontId="27" fillId="6" borderId="12" xfId="0" applyNumberFormat="1" applyFont="1" applyFill="1" applyBorder="1" applyAlignment="1" applyProtection="1">
      <alignment horizontal="center" vertical="center" wrapText="1"/>
    </xf>
    <xf numFmtId="3" fontId="27" fillId="8" borderId="11" xfId="0" applyNumberFormat="1" applyFont="1" applyFill="1" applyBorder="1" applyAlignment="1" applyProtection="1">
      <alignment horizontal="center" vertical="center" wrapText="1"/>
    </xf>
    <xf numFmtId="3" fontId="27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 readingOrder="1"/>
    </xf>
    <xf numFmtId="0" fontId="28" fillId="7" borderId="11" xfId="0" applyFont="1" applyFill="1" applyBorder="1" applyAlignment="1">
      <alignment horizontal="center" vertical="center" wrapText="1" readingOrder="1"/>
    </xf>
    <xf numFmtId="0" fontId="25" fillId="7" borderId="26" xfId="0" applyFont="1" applyFill="1" applyBorder="1" applyAlignment="1">
      <alignment horizontal="center" vertical="center" wrapText="1" readingOrder="1"/>
    </xf>
    <xf numFmtId="43" fontId="25" fillId="7" borderId="14" xfId="1" applyFont="1" applyFill="1" applyBorder="1" applyAlignment="1">
      <alignment horizontal="center" vertical="center" wrapText="1" readingOrder="1"/>
    </xf>
    <xf numFmtId="43" fontId="25" fillId="7" borderId="11" xfId="1" applyFont="1" applyFill="1" applyBorder="1" applyAlignment="1">
      <alignment horizontal="center" vertical="center" wrapText="1" readingOrder="1"/>
    </xf>
    <xf numFmtId="3" fontId="27" fillId="9" borderId="14" xfId="0" applyNumberFormat="1" applyFont="1" applyFill="1" applyBorder="1" applyAlignment="1" applyProtection="1">
      <alignment horizontal="center" vertical="center" wrapText="1"/>
    </xf>
    <xf numFmtId="3" fontId="27" fillId="9" borderId="11" xfId="0" applyNumberFormat="1" applyFont="1" applyFill="1" applyBorder="1" applyAlignment="1" applyProtection="1">
      <alignment horizontal="center" vertical="center" wrapText="1"/>
    </xf>
    <xf numFmtId="43" fontId="13" fillId="0" borderId="4" xfId="1" applyFont="1" applyBorder="1" applyAlignment="1">
      <alignment horizontal="center" vertical="center"/>
    </xf>
    <xf numFmtId="43" fontId="25" fillId="7" borderId="26" xfId="1" applyFont="1" applyFill="1" applyBorder="1" applyAlignment="1">
      <alignment horizontal="center" vertical="center" wrapText="1" readingOrder="1"/>
    </xf>
    <xf numFmtId="0" fontId="47" fillId="4" borderId="11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 readingOrder="1"/>
    </xf>
    <xf numFmtId="0" fontId="52" fillId="5" borderId="13" xfId="0" applyFont="1" applyFill="1" applyBorder="1" applyAlignment="1">
      <alignment horizontal="center" vertical="center" wrapText="1" readingOrder="1"/>
    </xf>
    <xf numFmtId="0" fontId="52" fillId="5" borderId="10" xfId="0" applyFont="1" applyFill="1" applyBorder="1" applyAlignment="1">
      <alignment horizontal="center" vertical="center" wrapText="1" readingOrder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3" fontId="51" fillId="3" borderId="14" xfId="0" applyNumberFormat="1" applyFont="1" applyFill="1" applyBorder="1" applyAlignment="1" applyProtection="1">
      <alignment horizontal="center" vertical="center" wrapText="1"/>
    </xf>
    <xf numFmtId="3" fontId="51" fillId="3" borderId="11" xfId="0" applyNumberFormat="1" applyFont="1" applyFill="1" applyBorder="1" applyAlignment="1" applyProtection="1">
      <alignment horizontal="center" vertical="center" wrapText="1"/>
    </xf>
    <xf numFmtId="3" fontId="26" fillId="3" borderId="14" xfId="0" applyNumberFormat="1" applyFont="1" applyFill="1" applyBorder="1" applyAlignment="1" applyProtection="1">
      <alignment horizontal="center" vertical="center" wrapText="1"/>
    </xf>
    <xf numFmtId="3" fontId="26" fillId="3" borderId="11" xfId="0" applyNumberFormat="1" applyFont="1" applyFill="1" applyBorder="1" applyAlignment="1" applyProtection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 readingOrder="1"/>
    </xf>
    <xf numFmtId="0" fontId="25" fillId="5" borderId="10" xfId="0" applyFont="1" applyFill="1" applyBorder="1" applyAlignment="1">
      <alignment horizontal="center" vertical="center" wrapText="1" readingOrder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3" fontId="35" fillId="3" borderId="14" xfId="0" applyNumberFormat="1" applyFont="1" applyFill="1" applyBorder="1" applyAlignment="1" applyProtection="1">
      <alignment horizontal="center" vertical="center" wrapText="1"/>
    </xf>
    <xf numFmtId="3" fontId="35" fillId="3" borderId="11" xfId="0" applyNumberFormat="1" applyFont="1" applyFill="1" applyBorder="1" applyAlignment="1" applyProtection="1">
      <alignment horizontal="center" vertical="center" wrapText="1"/>
    </xf>
    <xf numFmtId="0" fontId="74" fillId="0" borderId="16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 readingOrder="1"/>
    </xf>
    <xf numFmtId="0" fontId="23" fillId="7" borderId="11" xfId="0" applyFont="1" applyFill="1" applyBorder="1" applyAlignment="1">
      <alignment horizontal="center" vertical="center" wrapText="1" readingOrder="1"/>
    </xf>
    <xf numFmtId="3" fontId="62" fillId="11" borderId="14" xfId="0" applyNumberFormat="1" applyFont="1" applyFill="1" applyBorder="1" applyAlignment="1" applyProtection="1">
      <alignment horizontal="center" vertical="center" wrapText="1"/>
    </xf>
    <xf numFmtId="3" fontId="62" fillId="10" borderId="14" xfId="0" applyNumberFormat="1" applyFont="1" applyFill="1" applyBorder="1" applyAlignment="1" applyProtection="1">
      <alignment horizontal="center" vertical="center" wrapText="1"/>
    </xf>
    <xf numFmtId="3" fontId="62" fillId="6" borderId="14" xfId="0" applyNumberFormat="1" applyFont="1" applyFill="1" applyBorder="1" applyAlignment="1" applyProtection="1">
      <alignment horizontal="center" vertical="center" wrapText="1"/>
    </xf>
    <xf numFmtId="3" fontId="62" fillId="3" borderId="14" xfId="0" applyNumberFormat="1" applyFont="1" applyFill="1" applyBorder="1" applyAlignment="1" applyProtection="1">
      <alignment horizontal="center" vertical="center" wrapText="1"/>
    </xf>
    <xf numFmtId="3" fontId="62" fillId="3" borderId="11" xfId="0" applyNumberFormat="1" applyFont="1" applyFill="1" applyBorder="1" applyAlignment="1" applyProtection="1">
      <alignment horizontal="center" vertical="center" wrapText="1"/>
    </xf>
    <xf numFmtId="166" fontId="64" fillId="6" borderId="11" xfId="0" applyNumberFormat="1" applyFont="1" applyFill="1" applyBorder="1" applyAlignment="1" applyProtection="1">
      <alignment horizontal="center" vertical="center" wrapText="1"/>
    </xf>
    <xf numFmtId="166" fontId="64" fillId="6" borderId="12" xfId="0" applyNumberFormat="1" applyFont="1" applyFill="1" applyBorder="1" applyAlignment="1" applyProtection="1">
      <alignment horizontal="center" vertical="center" wrapText="1"/>
    </xf>
    <xf numFmtId="0" fontId="61" fillId="4" borderId="15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 readingOrder="1"/>
    </xf>
    <xf numFmtId="0" fontId="63" fillId="7" borderId="11" xfId="0" applyFont="1" applyFill="1" applyBorder="1" applyAlignment="1">
      <alignment horizontal="center" vertical="center" wrapText="1" readingOrder="1"/>
    </xf>
    <xf numFmtId="3" fontId="64" fillId="9" borderId="14" xfId="0" applyNumberFormat="1" applyFont="1" applyFill="1" applyBorder="1" applyAlignment="1" applyProtection="1">
      <alignment horizontal="center" vertical="center" wrapText="1"/>
    </xf>
    <xf numFmtId="3" fontId="64" fillId="9" borderId="11" xfId="0" applyNumberFormat="1" applyFont="1" applyFill="1" applyBorder="1" applyAlignment="1" applyProtection="1">
      <alignment horizontal="center" vertical="center" wrapText="1"/>
    </xf>
    <xf numFmtId="43" fontId="23" fillId="7" borderId="11" xfId="1" applyFont="1" applyFill="1" applyBorder="1" applyAlignment="1">
      <alignment horizontal="center" vertical="top" wrapText="1" readingOrder="1"/>
    </xf>
    <xf numFmtId="43" fontId="23" fillId="7" borderId="12" xfId="1" applyFont="1" applyFill="1" applyBorder="1" applyAlignment="1">
      <alignment horizontal="center" vertical="top" wrapText="1" readingOrder="1"/>
    </xf>
    <xf numFmtId="0" fontId="23" fillId="7" borderId="14" xfId="0" applyFont="1" applyFill="1" applyBorder="1" applyAlignment="1">
      <alignment horizontal="center" wrapText="1" readingOrder="1"/>
    </xf>
    <xf numFmtId="0" fontId="23" fillId="7" borderId="11" xfId="0" applyFont="1" applyFill="1" applyBorder="1" applyAlignment="1">
      <alignment horizontal="center" wrapText="1" readingOrder="1"/>
    </xf>
    <xf numFmtId="3" fontId="64" fillId="8" borderId="11" xfId="0" applyNumberFormat="1" applyFont="1" applyFill="1" applyBorder="1" applyAlignment="1" applyProtection="1">
      <alignment horizontal="center" vertical="center" wrapText="1"/>
    </xf>
    <xf numFmtId="3" fontId="64" fillId="8" borderId="12" xfId="0" applyNumberFormat="1" applyFont="1" applyFill="1" applyBorder="1" applyAlignment="1" applyProtection="1">
      <alignment horizontal="center" vertical="center" wrapText="1"/>
    </xf>
    <xf numFmtId="43" fontId="55" fillId="7" borderId="14" xfId="1" applyFont="1" applyFill="1" applyBorder="1" applyAlignment="1">
      <alignment horizontal="center" vertical="center" wrapText="1"/>
    </xf>
    <xf numFmtId="43" fontId="55" fillId="7" borderId="11" xfId="1" applyFont="1" applyFill="1" applyBorder="1" applyAlignment="1">
      <alignment horizontal="center" vertical="center" wrapText="1"/>
    </xf>
    <xf numFmtId="43" fontId="65" fillId="0" borderId="1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 readingOrder="1"/>
    </xf>
    <xf numFmtId="0" fontId="23" fillId="5" borderId="10" xfId="0" applyFont="1" applyFill="1" applyBorder="1" applyAlignment="1">
      <alignment horizontal="center" vertical="center" wrapText="1" readingOrder="1"/>
    </xf>
    <xf numFmtId="43" fontId="23" fillId="7" borderId="14" xfId="1" applyFont="1" applyFill="1" applyBorder="1" applyAlignment="1">
      <alignment horizontal="center" vertical="center" wrapText="1" readingOrder="1"/>
    </xf>
    <xf numFmtId="43" fontId="23" fillId="7" borderId="11" xfId="1" applyFont="1" applyFill="1" applyBorder="1" applyAlignment="1">
      <alignment horizontal="center" vertical="center" wrapText="1" readingOrder="1"/>
    </xf>
    <xf numFmtId="0" fontId="40" fillId="12" borderId="20" xfId="0" applyFont="1" applyFill="1" applyBorder="1" applyAlignment="1">
      <alignment horizontal="center" wrapText="1" readingOrder="1"/>
    </xf>
    <xf numFmtId="0" fontId="41" fillId="12" borderId="21" xfId="0" applyFont="1" applyFill="1" applyBorder="1" applyAlignment="1">
      <alignment horizontal="center" vertical="center" wrapText="1" readingOrder="1"/>
    </xf>
    <xf numFmtId="0" fontId="41" fillId="12" borderId="22" xfId="0" applyFont="1" applyFill="1" applyBorder="1" applyAlignment="1">
      <alignment horizontal="center" vertical="center" wrapText="1" readingOrder="1"/>
    </xf>
    <xf numFmtId="0" fontId="44" fillId="12" borderId="23" xfId="0" applyFont="1" applyFill="1" applyBorder="1" applyAlignment="1">
      <alignment horizontal="center" vertical="center" wrapText="1" readingOrder="1"/>
    </xf>
    <xf numFmtId="0" fontId="44" fillId="12" borderId="24" xfId="0" applyFont="1" applyFill="1" applyBorder="1" applyAlignment="1">
      <alignment horizontal="center" vertical="center" wrapText="1" readingOrder="1"/>
    </xf>
    <xf numFmtId="0" fontId="43" fillId="12" borderId="21" xfId="0" applyFont="1" applyFill="1" applyBorder="1" applyAlignment="1">
      <alignment horizontal="center" vertical="center" wrapText="1" readingOrder="1"/>
    </xf>
    <xf numFmtId="0" fontId="43" fillId="12" borderId="22" xfId="0" applyFont="1" applyFill="1" applyBorder="1" applyAlignment="1">
      <alignment horizontal="center" vertical="center" wrapText="1" readingOrder="1"/>
    </xf>
    <xf numFmtId="0" fontId="44" fillId="12" borderId="21" xfId="0" applyFont="1" applyFill="1" applyBorder="1" applyAlignment="1">
      <alignment horizontal="center" vertical="center" wrapText="1" readingOrder="1"/>
    </xf>
    <xf numFmtId="0" fontId="44" fillId="12" borderId="22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2.42578125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140625" style="1" customWidth="1"/>
    <col min="18" max="18" width="18.42578125" style="1" customWidth="1"/>
    <col min="19" max="19" width="9" style="1" customWidth="1"/>
    <col min="20" max="20" width="19.42578125" style="1" bestFit="1" customWidth="1"/>
    <col min="21" max="21" width="20.42578125" style="1" bestFit="1" customWidth="1"/>
    <col min="22" max="22" width="18.28515625" style="1" customWidth="1"/>
    <col min="23" max="23" width="19.85546875" style="1" customWidth="1"/>
    <col min="24" max="51" width="9" style="1" customWidth="1"/>
    <col min="52" max="16384" width="9" style="1"/>
  </cols>
  <sheetData>
    <row r="1" spans="1:23" ht="41.25" customHeight="1" thickBot="1">
      <c r="C1" s="233" t="s">
        <v>98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  <c r="O1" s="94"/>
      <c r="P1" s="2" t="s">
        <v>131</v>
      </c>
      <c r="Q1" s="2"/>
    </row>
    <row r="2" spans="1:23" ht="54.75" customHeight="1" thickBot="1">
      <c r="C2" s="235" t="s">
        <v>66</v>
      </c>
      <c r="D2" s="238" t="s">
        <v>65</v>
      </c>
      <c r="E2" s="238"/>
      <c r="F2" s="238"/>
      <c r="G2" s="238"/>
      <c r="H2" s="239" t="s">
        <v>64</v>
      </c>
      <c r="I2" s="239"/>
      <c r="J2" s="239"/>
      <c r="K2" s="240" t="s">
        <v>63</v>
      </c>
      <c r="L2" s="240"/>
      <c r="M2" s="240"/>
      <c r="N2" s="241" t="s">
        <v>100</v>
      </c>
      <c r="O2" s="260" t="s">
        <v>99</v>
      </c>
      <c r="P2" s="257" t="s">
        <v>132</v>
      </c>
      <c r="Q2" s="257" t="s">
        <v>133</v>
      </c>
      <c r="R2" s="232" t="s">
        <v>103</v>
      </c>
      <c r="T2" s="86" t="s">
        <v>129</v>
      </c>
      <c r="U2" s="87" t="s">
        <v>130</v>
      </c>
      <c r="V2" s="87" t="s">
        <v>130</v>
      </c>
      <c r="W2" s="87" t="s">
        <v>129</v>
      </c>
    </row>
    <row r="3" spans="1:23" ht="38.25" customHeight="1" thickBot="1">
      <c r="C3" s="236"/>
      <c r="D3" s="248" t="s">
        <v>61</v>
      </c>
      <c r="E3" s="248" t="s">
        <v>60</v>
      </c>
      <c r="F3" s="248" t="s">
        <v>59</v>
      </c>
      <c r="G3" s="253" t="s">
        <v>54</v>
      </c>
      <c r="H3" s="251" t="s">
        <v>58</v>
      </c>
      <c r="I3" s="236" t="s">
        <v>57</v>
      </c>
      <c r="J3" s="244" t="s">
        <v>54</v>
      </c>
      <c r="K3" s="246" t="s">
        <v>56</v>
      </c>
      <c r="L3" s="236" t="s">
        <v>55</v>
      </c>
      <c r="M3" s="242" t="s">
        <v>54</v>
      </c>
      <c r="N3" s="241"/>
      <c r="O3" s="260"/>
      <c r="P3" s="258"/>
      <c r="Q3" s="258"/>
      <c r="R3" s="232"/>
      <c r="T3" s="256" t="s">
        <v>58</v>
      </c>
      <c r="U3" s="256" t="s">
        <v>58</v>
      </c>
      <c r="V3" s="250" t="s">
        <v>57</v>
      </c>
      <c r="W3" s="250" t="s">
        <v>57</v>
      </c>
    </row>
    <row r="4" spans="1:23" ht="36.75" customHeight="1" thickBot="1">
      <c r="C4" s="237"/>
      <c r="D4" s="249"/>
      <c r="E4" s="249"/>
      <c r="F4" s="249"/>
      <c r="G4" s="254"/>
      <c r="H4" s="252"/>
      <c r="I4" s="237"/>
      <c r="J4" s="245"/>
      <c r="K4" s="247"/>
      <c r="L4" s="237"/>
      <c r="M4" s="243"/>
      <c r="N4" s="241"/>
      <c r="O4" s="260"/>
      <c r="P4" s="259"/>
      <c r="Q4" s="259"/>
      <c r="R4" s="232"/>
      <c r="T4" s="252"/>
      <c r="U4" s="252"/>
      <c r="V4" s="237"/>
      <c r="W4" s="237"/>
    </row>
    <row r="5" spans="1:23" s="36" customFormat="1" ht="35.1" customHeight="1" thickBot="1">
      <c r="A5" s="36">
        <v>13</v>
      </c>
      <c r="B5" s="45">
        <v>1</v>
      </c>
      <c r="C5" s="53" t="s">
        <v>53</v>
      </c>
      <c r="D5" s="48">
        <v>3.6</v>
      </c>
      <c r="E5" s="48">
        <v>3.25</v>
      </c>
      <c r="F5" s="48">
        <v>1.97</v>
      </c>
      <c r="G5" s="38">
        <f t="shared" ref="G5:G20" si="0">(IF(D5&lt;1.5,1,0))+(IF(E5&lt;1,1,0))+(IF(F5&lt;0.8,1,0))</f>
        <v>0</v>
      </c>
      <c r="H5" s="79">
        <v>585999907.32000005</v>
      </c>
      <c r="I5" s="80">
        <v>-8289542.79</v>
      </c>
      <c r="J5" s="38">
        <f t="shared" ref="J5:J20" si="1">IF(I5&lt;0,1,0)+IF(H5&lt;0,1,0)</f>
        <v>1</v>
      </c>
      <c r="K5" s="40">
        <f>SUM(I5/1)</f>
        <v>-8289542.79</v>
      </c>
      <c r="L5" s="39"/>
      <c r="M5" s="38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95">
        <f t="shared" ref="N5:N20" si="2">SUM(G5+J5+M5)</f>
        <v>1</v>
      </c>
      <c r="O5" s="96">
        <v>0</v>
      </c>
      <c r="P5" s="97">
        <v>223036074.68000001</v>
      </c>
      <c r="Q5" s="98">
        <v>211929733.87</v>
      </c>
      <c r="R5" s="88"/>
      <c r="T5" s="83">
        <v>516798798.14999998</v>
      </c>
      <c r="U5" s="84">
        <v>585999907.32000005</v>
      </c>
      <c r="V5" s="80">
        <v>-8289542.79</v>
      </c>
      <c r="W5" s="83">
        <v>23679264.190000001</v>
      </c>
    </row>
    <row r="6" spans="1:23" s="36" customFormat="1" ht="35.1" customHeight="1" thickBot="1">
      <c r="A6" s="36">
        <v>2</v>
      </c>
      <c r="B6" s="45">
        <v>2</v>
      </c>
      <c r="C6" s="53" t="s">
        <v>51</v>
      </c>
      <c r="D6" s="48">
        <v>0.93</v>
      </c>
      <c r="E6" s="48">
        <v>0.84</v>
      </c>
      <c r="F6" s="48">
        <v>0.39</v>
      </c>
      <c r="G6" s="38">
        <f t="shared" si="0"/>
        <v>3</v>
      </c>
      <c r="H6" s="79">
        <v>-10388150.93</v>
      </c>
      <c r="I6" s="80">
        <v>-4934984.75</v>
      </c>
      <c r="J6" s="38">
        <f t="shared" si="1"/>
        <v>2</v>
      </c>
      <c r="K6" s="40">
        <f t="shared" ref="K6:K20" si="3">SUM(I6/1)</f>
        <v>-4934984.75</v>
      </c>
      <c r="L6" s="39"/>
      <c r="M6" s="38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1">
        <f t="shared" si="2"/>
        <v>7</v>
      </c>
      <c r="O6" s="62">
        <v>5</v>
      </c>
      <c r="P6" s="93">
        <v>-83081981.950000003</v>
      </c>
      <c r="Q6" s="63">
        <v>-73657073.019999996</v>
      </c>
      <c r="R6" s="88"/>
      <c r="T6" s="85">
        <v>-5302965.62</v>
      </c>
      <c r="U6" s="84">
        <v>-10388150.93</v>
      </c>
      <c r="V6" s="80">
        <v>-4934984.75</v>
      </c>
      <c r="W6" s="85">
        <v>15687392.32</v>
      </c>
    </row>
    <row r="7" spans="1:23" s="36" customFormat="1" ht="35.1" customHeight="1" thickBot="1">
      <c r="A7" s="36">
        <v>8</v>
      </c>
      <c r="B7" s="45">
        <v>3</v>
      </c>
      <c r="C7" s="53" t="s">
        <v>49</v>
      </c>
      <c r="D7" s="48">
        <v>1.33</v>
      </c>
      <c r="E7" s="48">
        <v>1.23</v>
      </c>
      <c r="F7" s="48">
        <v>0.88</v>
      </c>
      <c r="G7" s="38">
        <f t="shared" si="0"/>
        <v>1</v>
      </c>
      <c r="H7" s="79">
        <v>7481885.7999999998</v>
      </c>
      <c r="I7" s="80">
        <v>2390538.09</v>
      </c>
      <c r="J7" s="38">
        <f t="shared" si="1"/>
        <v>0</v>
      </c>
      <c r="K7" s="40">
        <f t="shared" si="3"/>
        <v>2390538.09</v>
      </c>
      <c r="L7" s="39"/>
      <c r="M7" s="38">
        <f t="shared" si="4"/>
        <v>0</v>
      </c>
      <c r="N7" s="51">
        <f t="shared" si="2"/>
        <v>1</v>
      </c>
      <c r="O7" s="62">
        <v>3</v>
      </c>
      <c r="P7" s="93">
        <v>-2180802.88</v>
      </c>
      <c r="Q7" s="63">
        <v>-6872919.3099999996</v>
      </c>
      <c r="R7" s="88"/>
      <c r="T7" s="83">
        <v>1497952.73</v>
      </c>
      <c r="U7" s="84">
        <v>7481885.7999999998</v>
      </c>
      <c r="V7" s="80">
        <v>2390538.09</v>
      </c>
      <c r="W7" s="83">
        <v>2748433.73</v>
      </c>
    </row>
    <row r="8" spans="1:23" s="36" customFormat="1" ht="35.1" customHeight="1" thickBot="1">
      <c r="A8" s="36">
        <v>16</v>
      </c>
      <c r="B8" s="45">
        <v>4</v>
      </c>
      <c r="C8" s="53" t="s">
        <v>47</v>
      </c>
      <c r="D8" s="48">
        <v>1.25</v>
      </c>
      <c r="E8" s="48">
        <v>1.0900000000000001</v>
      </c>
      <c r="F8" s="48">
        <v>0.56999999999999995</v>
      </c>
      <c r="G8" s="38">
        <f t="shared" si="0"/>
        <v>2</v>
      </c>
      <c r="H8" s="79">
        <v>4929524.75</v>
      </c>
      <c r="I8" s="80">
        <v>-1099383.51</v>
      </c>
      <c r="J8" s="38">
        <f t="shared" si="1"/>
        <v>1</v>
      </c>
      <c r="K8" s="40">
        <f t="shared" si="3"/>
        <v>-1099383.51</v>
      </c>
      <c r="L8" s="39"/>
      <c r="M8" s="38">
        <f t="shared" si="4"/>
        <v>1</v>
      </c>
      <c r="N8" s="51">
        <f t="shared" si="2"/>
        <v>4</v>
      </c>
      <c r="O8" s="62">
        <v>2</v>
      </c>
      <c r="P8" s="93">
        <v>-8655632.6799999997</v>
      </c>
      <c r="Q8" s="63">
        <v>-7079619.29</v>
      </c>
      <c r="R8" s="88"/>
      <c r="T8" s="83">
        <v>6774512.0899999999</v>
      </c>
      <c r="U8" s="84">
        <v>4929524.75</v>
      </c>
      <c r="V8" s="80">
        <v>-1099383.51</v>
      </c>
      <c r="W8" s="83">
        <v>29655209.18</v>
      </c>
    </row>
    <row r="9" spans="1:23" s="36" customFormat="1" ht="35.1" customHeight="1" thickBot="1">
      <c r="A9" s="36">
        <v>14</v>
      </c>
      <c r="B9" s="45">
        <v>5</v>
      </c>
      <c r="C9" s="53" t="s">
        <v>45</v>
      </c>
      <c r="D9" s="48">
        <v>1.63</v>
      </c>
      <c r="E9" s="48">
        <v>1.44</v>
      </c>
      <c r="F9" s="48">
        <v>0.97</v>
      </c>
      <c r="G9" s="38">
        <f t="shared" si="0"/>
        <v>0</v>
      </c>
      <c r="H9" s="79">
        <v>12947301.57</v>
      </c>
      <c r="I9" s="80">
        <v>3706211.8</v>
      </c>
      <c r="J9" s="38">
        <f t="shared" si="1"/>
        <v>0</v>
      </c>
      <c r="K9" s="40">
        <f t="shared" si="3"/>
        <v>3706211.8</v>
      </c>
      <c r="L9" s="39"/>
      <c r="M9" s="38">
        <f t="shared" si="4"/>
        <v>0</v>
      </c>
      <c r="N9" s="51">
        <f t="shared" si="2"/>
        <v>0</v>
      </c>
      <c r="O9" s="62">
        <v>1</v>
      </c>
      <c r="P9" s="82">
        <v>-728465.78</v>
      </c>
      <c r="Q9" s="63">
        <v>-1375653.26</v>
      </c>
      <c r="R9" s="83"/>
      <c r="T9" s="83">
        <v>10903288.130000001</v>
      </c>
      <c r="U9" s="84">
        <v>12947301.57</v>
      </c>
      <c r="V9" s="80">
        <v>3706211.8</v>
      </c>
      <c r="W9" s="83">
        <v>-5022944.4800000004</v>
      </c>
    </row>
    <row r="10" spans="1:23" s="36" customFormat="1" ht="35.1" customHeight="1" thickBot="1">
      <c r="A10" s="36">
        <v>10</v>
      </c>
      <c r="B10" s="45">
        <v>6</v>
      </c>
      <c r="C10" s="54" t="s">
        <v>43</v>
      </c>
      <c r="D10" s="48">
        <v>1.0900000000000001</v>
      </c>
      <c r="E10" s="48">
        <v>0.96</v>
      </c>
      <c r="F10" s="48">
        <v>0.65</v>
      </c>
      <c r="G10" s="38">
        <f t="shared" si="0"/>
        <v>3</v>
      </c>
      <c r="H10" s="79">
        <v>1155659.03</v>
      </c>
      <c r="I10" s="80">
        <v>46159.76</v>
      </c>
      <c r="J10" s="38">
        <f t="shared" si="1"/>
        <v>0</v>
      </c>
      <c r="K10" s="40">
        <f t="shared" si="3"/>
        <v>46159.76</v>
      </c>
      <c r="L10" s="81"/>
      <c r="M10" s="38">
        <f t="shared" si="4"/>
        <v>0</v>
      </c>
      <c r="N10" s="51">
        <f t="shared" si="2"/>
        <v>3</v>
      </c>
      <c r="O10" s="62">
        <v>6</v>
      </c>
      <c r="P10" s="82">
        <v>-4406208.03</v>
      </c>
      <c r="Q10" s="63">
        <v>-4808518.7699999996</v>
      </c>
      <c r="R10" s="83"/>
      <c r="T10" s="83">
        <v>1428068.48</v>
      </c>
      <c r="U10" s="84">
        <v>1155659.03</v>
      </c>
      <c r="V10" s="80">
        <v>46159.76</v>
      </c>
      <c r="W10" s="83">
        <v>-7179985.5</v>
      </c>
    </row>
    <row r="11" spans="1:23" s="36" customFormat="1" ht="35.1" customHeight="1" thickBot="1">
      <c r="A11" s="36">
        <v>11</v>
      </c>
      <c r="B11" s="45">
        <v>7</v>
      </c>
      <c r="C11" s="54" t="s">
        <v>41</v>
      </c>
      <c r="D11" s="48">
        <v>1.58</v>
      </c>
      <c r="E11" s="48">
        <v>1.41</v>
      </c>
      <c r="F11" s="48">
        <v>0.62</v>
      </c>
      <c r="G11" s="38">
        <f t="shared" si="0"/>
        <v>1</v>
      </c>
      <c r="H11" s="79">
        <v>28980016.199999999</v>
      </c>
      <c r="I11" s="80">
        <v>247940.63</v>
      </c>
      <c r="J11" s="38">
        <f t="shared" si="1"/>
        <v>0</v>
      </c>
      <c r="K11" s="40">
        <f t="shared" si="3"/>
        <v>247940.63</v>
      </c>
      <c r="L11" s="81"/>
      <c r="M11" s="38">
        <f t="shared" si="4"/>
        <v>0</v>
      </c>
      <c r="N11" s="51">
        <f t="shared" si="2"/>
        <v>1</v>
      </c>
      <c r="O11" s="62">
        <v>2</v>
      </c>
      <c r="P11" s="82">
        <v>-19433125.399999999</v>
      </c>
      <c r="Q11" s="63">
        <v>-16397066.189999999</v>
      </c>
      <c r="R11" s="83"/>
      <c r="T11" s="83">
        <v>26063700.440000001</v>
      </c>
      <c r="U11" s="84">
        <v>28980016.199999999</v>
      </c>
      <c r="V11" s="80">
        <v>247940.63</v>
      </c>
      <c r="W11" s="83">
        <v>-39627918.329999998</v>
      </c>
    </row>
    <row r="12" spans="1:23" s="36" customFormat="1" ht="35.1" customHeight="1" thickBot="1">
      <c r="A12" s="36">
        <v>4</v>
      </c>
      <c r="B12" s="45">
        <v>8</v>
      </c>
      <c r="C12" s="54" t="s">
        <v>39</v>
      </c>
      <c r="D12" s="48">
        <v>0.94</v>
      </c>
      <c r="E12" s="48">
        <v>0.78</v>
      </c>
      <c r="F12" s="48">
        <v>0.56000000000000005</v>
      </c>
      <c r="G12" s="38">
        <f t="shared" si="0"/>
        <v>3</v>
      </c>
      <c r="H12" s="79">
        <v>-1811052.93</v>
      </c>
      <c r="I12" s="80">
        <v>1962800.21</v>
      </c>
      <c r="J12" s="38">
        <f t="shared" si="1"/>
        <v>1</v>
      </c>
      <c r="K12" s="40">
        <f t="shared" si="3"/>
        <v>1962800.21</v>
      </c>
      <c r="L12" s="39"/>
      <c r="M12" s="38">
        <f t="shared" si="4"/>
        <v>0</v>
      </c>
      <c r="N12" s="51">
        <f t="shared" si="2"/>
        <v>4</v>
      </c>
      <c r="O12" s="62">
        <v>7</v>
      </c>
      <c r="P12" s="82">
        <v>-13307793.390000001</v>
      </c>
      <c r="Q12" s="63">
        <v>-13250344.23</v>
      </c>
      <c r="R12" s="83"/>
      <c r="T12" s="83">
        <v>-3730890.04</v>
      </c>
      <c r="U12" s="84">
        <v>-1811052.93</v>
      </c>
      <c r="V12" s="80">
        <v>1962800.21</v>
      </c>
      <c r="W12" s="83">
        <v>-4584502.2300000004</v>
      </c>
    </row>
    <row r="13" spans="1:23" s="36" customFormat="1" ht="35.1" customHeight="1" thickBot="1">
      <c r="A13" s="36">
        <v>5</v>
      </c>
      <c r="B13" s="45">
        <v>9</v>
      </c>
      <c r="C13" s="54" t="s">
        <v>37</v>
      </c>
      <c r="D13" s="48">
        <v>1.37</v>
      </c>
      <c r="E13" s="48">
        <v>1.06</v>
      </c>
      <c r="F13" s="48">
        <v>0.83</v>
      </c>
      <c r="G13" s="38">
        <f t="shared" si="0"/>
        <v>1</v>
      </c>
      <c r="H13" s="79">
        <v>8039650.2599999998</v>
      </c>
      <c r="I13" s="80">
        <v>906544.19</v>
      </c>
      <c r="J13" s="38">
        <f t="shared" si="1"/>
        <v>0</v>
      </c>
      <c r="K13" s="40">
        <f t="shared" si="3"/>
        <v>906544.19</v>
      </c>
      <c r="L13" s="39"/>
      <c r="M13" s="38">
        <f t="shared" si="4"/>
        <v>0</v>
      </c>
      <c r="N13" s="51">
        <f t="shared" si="2"/>
        <v>1</v>
      </c>
      <c r="O13" s="62">
        <v>3</v>
      </c>
      <c r="P13" s="82">
        <v>-3826848.3</v>
      </c>
      <c r="Q13" s="63">
        <v>-4953870.45</v>
      </c>
      <c r="R13" s="83"/>
      <c r="T13" s="83">
        <v>2286774.06</v>
      </c>
      <c r="U13" s="84">
        <v>8039650.2599999998</v>
      </c>
      <c r="V13" s="80">
        <v>906544.19</v>
      </c>
      <c r="W13" s="83">
        <v>-2059709.71</v>
      </c>
    </row>
    <row r="14" spans="1:23" s="36" customFormat="1" ht="35.1" customHeight="1" thickBot="1">
      <c r="A14" s="36">
        <v>3</v>
      </c>
      <c r="B14" s="45">
        <v>10</v>
      </c>
      <c r="C14" s="54" t="s">
        <v>35</v>
      </c>
      <c r="D14" s="48">
        <v>1.42</v>
      </c>
      <c r="E14" s="48">
        <v>1.29</v>
      </c>
      <c r="F14" s="48">
        <v>0.9</v>
      </c>
      <c r="G14" s="38">
        <f t="shared" si="0"/>
        <v>1</v>
      </c>
      <c r="H14" s="79">
        <v>7540638.6399999997</v>
      </c>
      <c r="I14" s="80">
        <v>1971538.4</v>
      </c>
      <c r="J14" s="38">
        <f t="shared" si="1"/>
        <v>0</v>
      </c>
      <c r="K14" s="40">
        <f t="shared" si="3"/>
        <v>1971538.4</v>
      </c>
      <c r="L14" s="39"/>
      <c r="M14" s="38">
        <f t="shared" si="4"/>
        <v>0</v>
      </c>
      <c r="N14" s="51">
        <f t="shared" si="2"/>
        <v>1</v>
      </c>
      <c r="O14" s="62">
        <v>2</v>
      </c>
      <c r="P14" s="82">
        <v>-1798001.92</v>
      </c>
      <c r="Q14" s="89">
        <v>-4318551.04</v>
      </c>
      <c r="R14" s="83"/>
      <c r="T14" s="83">
        <v>5782091.5199999996</v>
      </c>
      <c r="U14" s="84">
        <v>7540638.6399999997</v>
      </c>
      <c r="V14" s="80">
        <v>1971538.4</v>
      </c>
      <c r="W14" s="83">
        <v>4317088.75</v>
      </c>
    </row>
    <row r="15" spans="1:23" s="36" customFormat="1" ht="35.1" customHeight="1" thickBot="1">
      <c r="A15" s="36">
        <v>9</v>
      </c>
      <c r="B15" s="45">
        <v>11</v>
      </c>
      <c r="C15" s="54" t="s">
        <v>33</v>
      </c>
      <c r="D15" s="48">
        <v>1.79</v>
      </c>
      <c r="E15" s="48">
        <v>1.56</v>
      </c>
      <c r="F15" s="48">
        <v>1.03</v>
      </c>
      <c r="G15" s="38">
        <f t="shared" si="0"/>
        <v>0</v>
      </c>
      <c r="H15" s="79">
        <v>9974912.0899999999</v>
      </c>
      <c r="I15" s="80">
        <v>4201497.46</v>
      </c>
      <c r="J15" s="38">
        <f t="shared" si="1"/>
        <v>0</v>
      </c>
      <c r="K15" s="40">
        <f t="shared" si="3"/>
        <v>4201497.46</v>
      </c>
      <c r="L15" s="39"/>
      <c r="M15" s="38">
        <f t="shared" si="4"/>
        <v>0</v>
      </c>
      <c r="N15" s="51">
        <f t="shared" si="2"/>
        <v>0</v>
      </c>
      <c r="O15" s="62">
        <v>3</v>
      </c>
      <c r="P15" s="82">
        <v>467646.71</v>
      </c>
      <c r="Q15" s="90">
        <v>-5001997.07</v>
      </c>
      <c r="R15" s="83"/>
      <c r="T15" s="83">
        <v>5183344.1399999997</v>
      </c>
      <c r="U15" s="84">
        <v>9974912.0899999999</v>
      </c>
      <c r="V15" s="80">
        <v>4201497.46</v>
      </c>
      <c r="W15" s="83">
        <v>-1225417.03</v>
      </c>
    </row>
    <row r="16" spans="1:23" s="36" customFormat="1" ht="35.1" customHeight="1" thickBot="1">
      <c r="A16" s="36">
        <v>15</v>
      </c>
      <c r="B16" s="45">
        <v>12</v>
      </c>
      <c r="C16" s="54" t="s">
        <v>31</v>
      </c>
      <c r="D16" s="48">
        <v>2.44</v>
      </c>
      <c r="E16" s="48">
        <v>2.0099999999999998</v>
      </c>
      <c r="F16" s="48">
        <v>1.6</v>
      </c>
      <c r="G16" s="38">
        <f t="shared" si="0"/>
        <v>0</v>
      </c>
      <c r="H16" s="79">
        <v>45333764.609999999</v>
      </c>
      <c r="I16" s="80">
        <v>3314937.71</v>
      </c>
      <c r="J16" s="38">
        <f t="shared" si="1"/>
        <v>0</v>
      </c>
      <c r="K16" s="40">
        <f t="shared" si="3"/>
        <v>3314937.71</v>
      </c>
      <c r="L16" s="39"/>
      <c r="M16" s="38">
        <f t="shared" si="4"/>
        <v>0</v>
      </c>
      <c r="N16" s="51">
        <f t="shared" si="2"/>
        <v>0</v>
      </c>
      <c r="O16" s="62">
        <v>1</v>
      </c>
      <c r="P16" s="82">
        <v>19156495.359999999</v>
      </c>
      <c r="Q16" s="91">
        <v>14182194.74</v>
      </c>
      <c r="R16" s="83"/>
      <c r="T16" s="83">
        <v>35738141.670000002</v>
      </c>
      <c r="U16" s="84">
        <v>45333764.609999999</v>
      </c>
      <c r="V16" s="80">
        <v>3314937.71</v>
      </c>
      <c r="W16" s="83">
        <v>-10180799.869999999</v>
      </c>
    </row>
    <row r="17" spans="1:23" s="36" customFormat="1" ht="35.1" customHeight="1" thickBot="1">
      <c r="A17" s="36">
        <v>6</v>
      </c>
      <c r="B17" s="45">
        <v>13</v>
      </c>
      <c r="C17" s="54" t="s">
        <v>29</v>
      </c>
      <c r="D17" s="48">
        <v>1.02</v>
      </c>
      <c r="E17" s="48">
        <v>0.88</v>
      </c>
      <c r="F17" s="48">
        <v>0.59</v>
      </c>
      <c r="G17" s="38">
        <f t="shared" si="0"/>
        <v>3</v>
      </c>
      <c r="H17" s="79">
        <v>233853.54</v>
      </c>
      <c r="I17" s="80">
        <v>1038045.88</v>
      </c>
      <c r="J17" s="38">
        <f t="shared" si="1"/>
        <v>0</v>
      </c>
      <c r="K17" s="40">
        <f t="shared" si="3"/>
        <v>1038045.88</v>
      </c>
      <c r="L17" s="39"/>
      <c r="M17" s="38">
        <f t="shared" si="4"/>
        <v>0</v>
      </c>
      <c r="N17" s="51">
        <f t="shared" si="2"/>
        <v>3</v>
      </c>
      <c r="O17" s="62">
        <v>6</v>
      </c>
      <c r="P17" s="82">
        <v>-4024036.61</v>
      </c>
      <c r="Q17" s="92">
        <v>-4732983.74</v>
      </c>
      <c r="R17" s="83"/>
      <c r="T17" s="83">
        <v>-1119962.98</v>
      </c>
      <c r="U17" s="84">
        <v>233853.54</v>
      </c>
      <c r="V17" s="80">
        <v>1038045.88</v>
      </c>
      <c r="W17" s="83">
        <v>10035.27</v>
      </c>
    </row>
    <row r="18" spans="1:23" s="36" customFormat="1" ht="35.1" customHeight="1" thickBot="1">
      <c r="A18" s="36">
        <v>1</v>
      </c>
      <c r="B18" s="45">
        <v>14</v>
      </c>
      <c r="C18" s="54" t="s">
        <v>27</v>
      </c>
      <c r="D18" s="48">
        <v>1.26</v>
      </c>
      <c r="E18" s="48">
        <v>1.1200000000000001</v>
      </c>
      <c r="F18" s="48">
        <v>0.72</v>
      </c>
      <c r="G18" s="38">
        <f t="shared" si="0"/>
        <v>2</v>
      </c>
      <c r="H18" s="79">
        <v>6325601.1500000004</v>
      </c>
      <c r="I18" s="80">
        <v>1702309.55</v>
      </c>
      <c r="J18" s="38">
        <f t="shared" si="1"/>
        <v>0</v>
      </c>
      <c r="K18" s="40">
        <f t="shared" si="3"/>
        <v>1702309.55</v>
      </c>
      <c r="L18" s="39"/>
      <c r="M18" s="38">
        <f t="shared" si="4"/>
        <v>0</v>
      </c>
      <c r="N18" s="51">
        <f t="shared" si="2"/>
        <v>2</v>
      </c>
      <c r="O18" s="62">
        <v>2</v>
      </c>
      <c r="P18" s="82">
        <v>-6900273.5099999998</v>
      </c>
      <c r="Q18" s="92">
        <v>-6903977.7599999998</v>
      </c>
      <c r="R18" s="83"/>
      <c r="T18" s="83">
        <v>3611894.78</v>
      </c>
      <c r="U18" s="84">
        <v>6325601.1500000004</v>
      </c>
      <c r="V18" s="80">
        <v>1702309.55</v>
      </c>
      <c r="W18" s="83">
        <v>1819171.46</v>
      </c>
    </row>
    <row r="19" spans="1:23" s="36" customFormat="1" ht="35.1" customHeight="1" thickBot="1">
      <c r="A19" s="36">
        <v>7</v>
      </c>
      <c r="B19" s="45">
        <v>15</v>
      </c>
      <c r="C19" s="54" t="s">
        <v>25</v>
      </c>
      <c r="D19" s="48">
        <v>0.78</v>
      </c>
      <c r="E19" s="48">
        <v>0.63</v>
      </c>
      <c r="F19" s="48">
        <v>0.27</v>
      </c>
      <c r="G19" s="38">
        <f t="shared" si="0"/>
        <v>3</v>
      </c>
      <c r="H19" s="79">
        <v>-2843319.2</v>
      </c>
      <c r="I19" s="80">
        <v>-602446.87</v>
      </c>
      <c r="J19" s="38">
        <f t="shared" si="1"/>
        <v>2</v>
      </c>
      <c r="K19" s="40">
        <f t="shared" si="3"/>
        <v>-602446.87</v>
      </c>
      <c r="L19" s="39"/>
      <c r="M19" s="38">
        <f t="shared" si="4"/>
        <v>2</v>
      </c>
      <c r="N19" s="51">
        <f t="shared" si="2"/>
        <v>7</v>
      </c>
      <c r="O19" s="62">
        <v>7</v>
      </c>
      <c r="P19" s="82">
        <v>-9700954.3300000001</v>
      </c>
      <c r="Q19" s="92">
        <v>-8028566.3700000001</v>
      </c>
      <c r="R19" s="83"/>
      <c r="T19" s="85">
        <v>-2338496.33</v>
      </c>
      <c r="U19" s="84">
        <v>-2843319.2</v>
      </c>
      <c r="V19" s="80">
        <v>-602446.87</v>
      </c>
      <c r="W19" s="85">
        <v>-4465526.62</v>
      </c>
    </row>
    <row r="20" spans="1:23" s="36" customFormat="1" ht="35.1" customHeight="1" thickBot="1">
      <c r="A20" s="36">
        <v>12</v>
      </c>
      <c r="B20" s="45">
        <v>16</v>
      </c>
      <c r="C20" s="53" t="s">
        <v>23</v>
      </c>
      <c r="D20" s="48">
        <v>1.18</v>
      </c>
      <c r="E20" s="48">
        <v>1</v>
      </c>
      <c r="F20" s="48">
        <v>0.7</v>
      </c>
      <c r="G20" s="38">
        <f t="shared" si="0"/>
        <v>2</v>
      </c>
      <c r="H20" s="79">
        <v>2330741.67</v>
      </c>
      <c r="I20" s="80">
        <v>596475.72</v>
      </c>
      <c r="J20" s="38">
        <f t="shared" si="1"/>
        <v>0</v>
      </c>
      <c r="K20" s="40">
        <f t="shared" si="3"/>
        <v>596475.72</v>
      </c>
      <c r="L20" s="39"/>
      <c r="M20" s="38">
        <f t="shared" si="4"/>
        <v>0</v>
      </c>
      <c r="N20" s="51">
        <f t="shared" si="2"/>
        <v>2</v>
      </c>
      <c r="O20" s="62">
        <v>4</v>
      </c>
      <c r="P20" s="82">
        <v>-3944010.19</v>
      </c>
      <c r="Q20" s="92">
        <v>-2990151.46</v>
      </c>
      <c r="R20" s="88"/>
      <c r="T20" s="83">
        <v>720295.62</v>
      </c>
      <c r="U20" s="84">
        <v>2330741.67</v>
      </c>
      <c r="V20" s="80">
        <v>596475.72</v>
      </c>
      <c r="W20" s="83">
        <v>-1234734.69</v>
      </c>
    </row>
    <row r="21" spans="1:23" ht="9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31" t="s">
        <v>11</v>
      </c>
      <c r="M23" s="231"/>
      <c r="N23" s="231"/>
    </row>
    <row r="24" spans="1:23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31"/>
      <c r="M24" s="231"/>
      <c r="N24" s="231"/>
    </row>
    <row r="25" spans="1:23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31" t="s">
        <v>11</v>
      </c>
      <c r="M25" s="231"/>
      <c r="N25" s="231"/>
    </row>
    <row r="26" spans="1:23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31"/>
      <c r="M26" s="231"/>
      <c r="N26" s="231"/>
    </row>
    <row r="27" spans="1:23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5" t="s">
        <v>11</v>
      </c>
      <c r="L27" s="255"/>
      <c r="M27" s="23"/>
      <c r="N27" s="23"/>
    </row>
    <row r="28" spans="1:23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>
      <c r="I29" s="10"/>
      <c r="J29" s="10"/>
      <c r="K29" s="2"/>
      <c r="L29" s="9"/>
      <c r="M29" s="9"/>
      <c r="N29" s="9"/>
    </row>
    <row r="30" spans="1:23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31" t="s">
        <v>11</v>
      </c>
      <c r="M30" s="231"/>
      <c r="N30" s="231"/>
    </row>
    <row r="31" spans="1:23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31"/>
      <c r="M31" s="231"/>
      <c r="N31" s="231"/>
    </row>
    <row r="32" spans="1:23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K27:L27"/>
    <mergeCell ref="U3:U4"/>
    <mergeCell ref="V3:V4"/>
    <mergeCell ref="P2:P4"/>
    <mergeCell ref="O2:O4"/>
    <mergeCell ref="T3:T4"/>
    <mergeCell ref="Q2:Q4"/>
    <mergeCell ref="W3:W4"/>
    <mergeCell ref="H3:H4"/>
    <mergeCell ref="L23:N24"/>
    <mergeCell ref="L25:N26"/>
    <mergeCell ref="G3:G4"/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</mergeCells>
  <conditionalFormatting sqref="D5:D20">
    <cfRule type="cellIs" dxfId="57" priority="16" operator="lessThan">
      <formula>1.5</formula>
    </cfRule>
  </conditionalFormatting>
  <conditionalFormatting sqref="E5:E20">
    <cfRule type="cellIs" dxfId="56" priority="15" operator="lessThan">
      <formula>1</formula>
    </cfRule>
  </conditionalFormatting>
  <conditionalFormatting sqref="F5:F20">
    <cfRule type="cellIs" dxfId="55" priority="14" operator="lessThan">
      <formula>0.8</formula>
    </cfRule>
  </conditionalFormatting>
  <conditionalFormatting sqref="G5:G20">
    <cfRule type="cellIs" dxfId="54" priority="13" operator="greaterThan">
      <formula>0</formula>
    </cfRule>
  </conditionalFormatting>
  <conditionalFormatting sqref="H5:I20 T5:T20 W5:W20">
    <cfRule type="cellIs" dxfId="53" priority="12" operator="lessThan">
      <formula>0</formula>
    </cfRule>
  </conditionalFormatting>
  <conditionalFormatting sqref="J5:J20">
    <cfRule type="cellIs" dxfId="52" priority="11" operator="greaterThan">
      <formula>0</formula>
    </cfRule>
  </conditionalFormatting>
  <conditionalFormatting sqref="M5:M20">
    <cfRule type="cellIs" dxfId="51" priority="10" operator="greaterThan">
      <formula>0</formula>
    </cfRule>
  </conditionalFormatting>
  <conditionalFormatting sqref="K5:K20">
    <cfRule type="cellIs" dxfId="50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49" priority="7" operator="lessThan">
      <formula>0</formula>
    </cfRule>
  </conditionalFormatting>
  <conditionalFormatting sqref="U5:V20">
    <cfRule type="cellIs" dxfId="48" priority="6" operator="lessThan">
      <formula>0</formula>
    </cfRule>
  </conditionalFormatting>
  <conditionalFormatting sqref="Q6:Q15">
    <cfRule type="cellIs" dxfId="47" priority="2" operator="lessThan">
      <formula>0</formula>
    </cfRule>
  </conditionalFormatting>
  <conditionalFormatting sqref="Q5:Q20">
    <cfRule type="cellIs" dxfId="46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6" sqref="K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275" t="s">
        <v>152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169">
        <f ca="1">NOW()</f>
        <v>43656.379390972223</v>
      </c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123</v>
      </c>
      <c r="O2" s="301" t="s">
        <v>124</v>
      </c>
      <c r="P2" s="263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303" t="s">
        <v>58</v>
      </c>
      <c r="I3" s="276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64"/>
    </row>
    <row r="4" spans="1:24" ht="36.75" customHeight="1" thickBot="1">
      <c r="C4" s="277"/>
      <c r="D4" s="288"/>
      <c r="E4" s="288"/>
      <c r="F4" s="288"/>
      <c r="G4" s="290"/>
      <c r="H4" s="304"/>
      <c r="I4" s="277"/>
      <c r="J4" s="296"/>
      <c r="K4" s="298"/>
      <c r="L4" s="277"/>
      <c r="M4" s="284"/>
      <c r="N4" s="282"/>
      <c r="O4" s="30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207" t="s">
        <v>53</v>
      </c>
      <c r="D5" s="220"/>
      <c r="E5" s="220"/>
      <c r="F5" s="220"/>
      <c r="G5" s="209">
        <f t="shared" ref="G5:G20" si="0">(IF(D5&lt;1.5,1,0))+(IF(E5&lt;1,1,0))+(IF(F5&lt;0.8,1,0))</f>
        <v>3</v>
      </c>
      <c r="H5" s="221"/>
      <c r="I5" s="222"/>
      <c r="J5" s="209">
        <f t="shared" ref="J5:J20" si="1">IF(I5&lt;0,1,0)+IF(H5&lt;0,1,0)</f>
        <v>0</v>
      </c>
      <c r="K5" s="214">
        <f>SUM(I5/10)</f>
        <v>0</v>
      </c>
      <c r="L5" s="217"/>
      <c r="M5" s="209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19">
        <f t="shared" ref="N5:N20" si="3">SUM(G5+J5+M5)</f>
        <v>3</v>
      </c>
      <c r="O5" s="219">
        <f>+มิ.ย.62!N5</f>
        <v>3</v>
      </c>
      <c r="P5" s="216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207" t="s">
        <v>51</v>
      </c>
      <c r="D6" s="210"/>
      <c r="E6" s="211"/>
      <c r="F6" s="210"/>
      <c r="G6" s="212">
        <f t="shared" si="0"/>
        <v>3</v>
      </c>
      <c r="H6" s="221"/>
      <c r="I6" s="222"/>
      <c r="J6" s="209">
        <f t="shared" si="1"/>
        <v>0</v>
      </c>
      <c r="K6" s="214">
        <f t="shared" ref="K6:K20" si="4">SUM(I6/10)</f>
        <v>0</v>
      </c>
      <c r="L6" s="217"/>
      <c r="M6" s="209" t="b">
        <f t="shared" si="2"/>
        <v>0</v>
      </c>
      <c r="N6" s="219">
        <f t="shared" si="3"/>
        <v>3</v>
      </c>
      <c r="O6" s="219">
        <f>+มิ.ย.62!N6</f>
        <v>3</v>
      </c>
      <c r="P6" s="216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207" t="s">
        <v>49</v>
      </c>
      <c r="D7" s="211"/>
      <c r="E7" s="211"/>
      <c r="F7" s="211"/>
      <c r="G7" s="212">
        <f t="shared" si="0"/>
        <v>3</v>
      </c>
      <c r="H7" s="221"/>
      <c r="I7" s="222"/>
      <c r="J7" s="209">
        <f t="shared" si="1"/>
        <v>0</v>
      </c>
      <c r="K7" s="214">
        <f t="shared" si="4"/>
        <v>0</v>
      </c>
      <c r="L7" s="217"/>
      <c r="M7" s="209" t="b">
        <f t="shared" si="2"/>
        <v>0</v>
      </c>
      <c r="N7" s="219">
        <f t="shared" si="3"/>
        <v>3</v>
      </c>
      <c r="O7" s="219">
        <f>+มิ.ย.62!N7</f>
        <v>3</v>
      </c>
      <c r="P7" s="216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207" t="s">
        <v>47</v>
      </c>
      <c r="D8" s="211"/>
      <c r="E8" s="211"/>
      <c r="F8" s="211"/>
      <c r="G8" s="209">
        <f t="shared" si="0"/>
        <v>3</v>
      </c>
      <c r="H8" s="221"/>
      <c r="I8" s="222"/>
      <c r="J8" s="209">
        <f t="shared" si="1"/>
        <v>0</v>
      </c>
      <c r="K8" s="214">
        <f t="shared" si="4"/>
        <v>0</v>
      </c>
      <c r="L8" s="217"/>
      <c r="M8" s="209" t="b">
        <f t="shared" si="2"/>
        <v>0</v>
      </c>
      <c r="N8" s="219">
        <f t="shared" si="3"/>
        <v>3</v>
      </c>
      <c r="O8" s="219">
        <f>+มิ.ย.62!N8</f>
        <v>3</v>
      </c>
      <c r="P8" s="216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207" t="s">
        <v>45</v>
      </c>
      <c r="D9" s="211"/>
      <c r="E9" s="211"/>
      <c r="F9" s="211"/>
      <c r="G9" s="209">
        <f t="shared" si="0"/>
        <v>3</v>
      </c>
      <c r="H9" s="221"/>
      <c r="I9" s="222"/>
      <c r="J9" s="209">
        <f t="shared" si="1"/>
        <v>0</v>
      </c>
      <c r="K9" s="214">
        <f t="shared" si="4"/>
        <v>0</v>
      </c>
      <c r="L9" s="217"/>
      <c r="M9" s="209" t="b">
        <f t="shared" si="2"/>
        <v>0</v>
      </c>
      <c r="N9" s="219">
        <f t="shared" si="3"/>
        <v>3</v>
      </c>
      <c r="O9" s="219">
        <f>+มิ.ย.62!N9</f>
        <v>3</v>
      </c>
      <c r="P9" s="216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208" t="s">
        <v>43</v>
      </c>
      <c r="D10" s="211"/>
      <c r="E10" s="211"/>
      <c r="F10" s="211"/>
      <c r="G10" s="212">
        <f t="shared" si="0"/>
        <v>3</v>
      </c>
      <c r="H10" s="221"/>
      <c r="I10" s="222"/>
      <c r="J10" s="212">
        <f t="shared" si="1"/>
        <v>0</v>
      </c>
      <c r="K10" s="214">
        <f t="shared" si="4"/>
        <v>0</v>
      </c>
      <c r="L10" s="217"/>
      <c r="M10" s="212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19">
        <f t="shared" si="3"/>
        <v>3</v>
      </c>
      <c r="O10" s="219">
        <f>+มิ.ย.62!N10</f>
        <v>3</v>
      </c>
      <c r="P10" s="216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208" t="s">
        <v>41</v>
      </c>
      <c r="D11" s="211"/>
      <c r="E11" s="211"/>
      <c r="F11" s="211"/>
      <c r="G11" s="209">
        <f t="shared" si="0"/>
        <v>3</v>
      </c>
      <c r="H11" s="221"/>
      <c r="I11" s="222"/>
      <c r="J11" s="212">
        <f t="shared" si="1"/>
        <v>0</v>
      </c>
      <c r="K11" s="214">
        <f t="shared" si="4"/>
        <v>0</v>
      </c>
      <c r="L11" s="217"/>
      <c r="M11" s="209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19">
        <f t="shared" si="3"/>
        <v>3</v>
      </c>
      <c r="O11" s="219">
        <f>+มิ.ย.62!N11</f>
        <v>3</v>
      </c>
      <c r="P11" s="216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208" t="s">
        <v>39</v>
      </c>
      <c r="D12" s="211"/>
      <c r="E12" s="211"/>
      <c r="F12" s="211"/>
      <c r="G12" s="212">
        <f t="shared" si="0"/>
        <v>3</v>
      </c>
      <c r="H12" s="221"/>
      <c r="I12" s="222"/>
      <c r="J12" s="209">
        <f t="shared" si="1"/>
        <v>0</v>
      </c>
      <c r="K12" s="214">
        <f t="shared" si="4"/>
        <v>0</v>
      </c>
      <c r="L12" s="217"/>
      <c r="M12" s="209" t="b">
        <f t="shared" si="5"/>
        <v>0</v>
      </c>
      <c r="N12" s="219">
        <f t="shared" si="3"/>
        <v>3</v>
      </c>
      <c r="O12" s="219">
        <f>+มิ.ย.62!N12</f>
        <v>3</v>
      </c>
      <c r="P12" s="216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208" t="s">
        <v>37</v>
      </c>
      <c r="D13" s="211"/>
      <c r="E13" s="211"/>
      <c r="F13" s="211"/>
      <c r="G13" s="212">
        <f t="shared" si="0"/>
        <v>3</v>
      </c>
      <c r="H13" s="221"/>
      <c r="I13" s="222"/>
      <c r="J13" s="209">
        <f t="shared" si="1"/>
        <v>0</v>
      </c>
      <c r="K13" s="214">
        <f t="shared" si="4"/>
        <v>0</v>
      </c>
      <c r="L13" s="217"/>
      <c r="M13" s="209" t="b">
        <f t="shared" si="5"/>
        <v>0</v>
      </c>
      <c r="N13" s="219">
        <f t="shared" si="3"/>
        <v>3</v>
      </c>
      <c r="O13" s="219">
        <f>+มิ.ย.62!N13</f>
        <v>3</v>
      </c>
      <c r="P13" s="216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208" t="s">
        <v>35</v>
      </c>
      <c r="D14" s="211"/>
      <c r="E14" s="211"/>
      <c r="F14" s="211"/>
      <c r="G14" s="212">
        <f t="shared" si="0"/>
        <v>3</v>
      </c>
      <c r="H14" s="221"/>
      <c r="I14" s="222"/>
      <c r="J14" s="209">
        <f t="shared" si="1"/>
        <v>0</v>
      </c>
      <c r="K14" s="214">
        <f t="shared" si="4"/>
        <v>0</v>
      </c>
      <c r="L14" s="217"/>
      <c r="M14" s="209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19">
        <f t="shared" si="3"/>
        <v>3</v>
      </c>
      <c r="O14" s="219">
        <f>+มิ.ย.62!N14</f>
        <v>3</v>
      </c>
      <c r="P14" s="216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208" t="s">
        <v>33</v>
      </c>
      <c r="D15" s="211"/>
      <c r="E15" s="211"/>
      <c r="F15" s="211"/>
      <c r="G15" s="209">
        <f t="shared" si="0"/>
        <v>3</v>
      </c>
      <c r="H15" s="221"/>
      <c r="I15" s="222"/>
      <c r="J15" s="209">
        <f t="shared" si="1"/>
        <v>0</v>
      </c>
      <c r="K15" s="214">
        <f t="shared" si="4"/>
        <v>0</v>
      </c>
      <c r="L15" s="217"/>
      <c r="M15" s="209" t="b">
        <f t="shared" si="5"/>
        <v>0</v>
      </c>
      <c r="N15" s="219">
        <f t="shared" si="3"/>
        <v>3</v>
      </c>
      <c r="O15" s="219">
        <f>+มิ.ย.62!N15</f>
        <v>3</v>
      </c>
      <c r="P15" s="216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208" t="s">
        <v>31</v>
      </c>
      <c r="D16" s="210"/>
      <c r="E16" s="213"/>
      <c r="F16" s="210"/>
      <c r="G16" s="209">
        <f t="shared" si="0"/>
        <v>3</v>
      </c>
      <c r="H16" s="221"/>
      <c r="I16" s="222"/>
      <c r="J16" s="209">
        <f t="shared" si="1"/>
        <v>0</v>
      </c>
      <c r="K16" s="214">
        <f t="shared" si="4"/>
        <v>0</v>
      </c>
      <c r="L16" s="217"/>
      <c r="M16" s="209" t="b">
        <f t="shared" si="5"/>
        <v>0</v>
      </c>
      <c r="N16" s="219">
        <f t="shared" si="3"/>
        <v>3</v>
      </c>
      <c r="O16" s="219">
        <f>+มิ.ย.62!N16</f>
        <v>3</v>
      </c>
      <c r="P16" s="216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208" t="s">
        <v>29</v>
      </c>
      <c r="D17" s="210"/>
      <c r="E17" s="210"/>
      <c r="F17" s="210"/>
      <c r="G17" s="212">
        <f t="shared" si="0"/>
        <v>3</v>
      </c>
      <c r="H17" s="221"/>
      <c r="I17" s="222"/>
      <c r="J17" s="212">
        <f t="shared" si="1"/>
        <v>0</v>
      </c>
      <c r="K17" s="214">
        <f t="shared" si="4"/>
        <v>0</v>
      </c>
      <c r="L17" s="217"/>
      <c r="M17" s="209" t="b">
        <f t="shared" si="5"/>
        <v>0</v>
      </c>
      <c r="N17" s="219">
        <f t="shared" si="3"/>
        <v>3</v>
      </c>
      <c r="O17" s="219">
        <f>+มิ.ย.62!N17</f>
        <v>3</v>
      </c>
      <c r="P17" s="216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208" t="s">
        <v>27</v>
      </c>
      <c r="D18" s="210"/>
      <c r="E18" s="210"/>
      <c r="F18" s="210"/>
      <c r="G18" s="212">
        <f t="shared" si="0"/>
        <v>3</v>
      </c>
      <c r="H18" s="221"/>
      <c r="I18" s="222"/>
      <c r="J18" s="209">
        <f t="shared" si="1"/>
        <v>0</v>
      </c>
      <c r="K18" s="214">
        <f>SUM(I18/10)</f>
        <v>0</v>
      </c>
      <c r="L18" s="217"/>
      <c r="M18" s="209" t="b">
        <f t="shared" si="5"/>
        <v>0</v>
      </c>
      <c r="N18" s="219">
        <f t="shared" si="3"/>
        <v>3</v>
      </c>
      <c r="O18" s="219">
        <f>+มิ.ย.62!N18</f>
        <v>3</v>
      </c>
      <c r="P18" s="216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208" t="s">
        <v>25</v>
      </c>
      <c r="D19" s="213"/>
      <c r="E19" s="213"/>
      <c r="F19" s="213"/>
      <c r="G19" s="212">
        <f t="shared" si="0"/>
        <v>3</v>
      </c>
      <c r="H19" s="221"/>
      <c r="I19" s="222"/>
      <c r="J19" s="209">
        <f t="shared" si="1"/>
        <v>0</v>
      </c>
      <c r="K19" s="214">
        <f t="shared" si="4"/>
        <v>0</v>
      </c>
      <c r="L19" s="217"/>
      <c r="M19" s="209" t="b">
        <f t="shared" si="5"/>
        <v>0</v>
      </c>
      <c r="N19" s="219">
        <f t="shared" si="3"/>
        <v>3</v>
      </c>
      <c r="O19" s="219">
        <f>+มิ.ย.62!N19</f>
        <v>3</v>
      </c>
      <c r="P19" s="216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207" t="s">
        <v>23</v>
      </c>
      <c r="D20" s="210"/>
      <c r="E20" s="210"/>
      <c r="F20" s="210"/>
      <c r="G20" s="212">
        <f t="shared" si="0"/>
        <v>3</v>
      </c>
      <c r="H20" s="221"/>
      <c r="I20" s="222"/>
      <c r="J20" s="212">
        <f t="shared" si="1"/>
        <v>0</v>
      </c>
      <c r="K20" s="214">
        <f t="shared" si="4"/>
        <v>0</v>
      </c>
      <c r="L20" s="217"/>
      <c r="M20" s="212" t="b">
        <f t="shared" si="5"/>
        <v>0</v>
      </c>
      <c r="N20" s="219">
        <f t="shared" si="3"/>
        <v>3</v>
      </c>
      <c r="O20" s="219">
        <f>+มิ.ย.62!N20</f>
        <v>3</v>
      </c>
      <c r="P20" s="216"/>
      <c r="R20" s="37"/>
      <c r="U20" s="56"/>
      <c r="V20" s="59"/>
      <c r="W20" s="59"/>
      <c r="X20" s="56"/>
    </row>
    <row r="21" spans="1:24" ht="20.25" customHeight="1" thickBot="1">
      <c r="C21" s="128"/>
      <c r="D21" s="128"/>
      <c r="E21" s="128"/>
      <c r="F21" s="128"/>
      <c r="G21" s="128"/>
      <c r="H21" s="215"/>
      <c r="I21" s="215"/>
      <c r="J21" s="128"/>
      <c r="K21" s="128"/>
      <c r="L21" s="136"/>
      <c r="M21" s="21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O21" s="128"/>
      <c r="V21" s="58"/>
      <c r="W21" s="58"/>
      <c r="X21" s="57"/>
    </row>
    <row r="22" spans="1:24" ht="22.5" customHeight="1">
      <c r="C22" s="140"/>
      <c r="D22" s="141"/>
      <c r="E22" s="141"/>
      <c r="F22" s="141"/>
      <c r="G22" s="141"/>
      <c r="H22" s="142"/>
      <c r="I22" s="142"/>
      <c r="J22" s="142"/>
      <c r="K22" s="143" t="s">
        <v>21</v>
      </c>
      <c r="L22" s="144"/>
      <c r="M22" s="144"/>
      <c r="N22" s="144"/>
      <c r="O22" s="128"/>
    </row>
    <row r="23" spans="1:24" ht="23.25">
      <c r="C23" s="145" t="s">
        <v>20</v>
      </c>
      <c r="D23" s="142"/>
      <c r="E23" s="142"/>
      <c r="F23" s="142"/>
      <c r="G23" s="142"/>
      <c r="H23" s="142"/>
      <c r="I23" s="142"/>
      <c r="J23" s="142"/>
      <c r="K23" s="146" t="s">
        <v>19</v>
      </c>
      <c r="L23" s="299" t="s">
        <v>11</v>
      </c>
      <c r="M23" s="299"/>
      <c r="N23" s="299"/>
      <c r="O23" s="128"/>
    </row>
    <row r="24" spans="1:24" ht="23.25">
      <c r="C24" s="145"/>
      <c r="D24" s="142"/>
      <c r="E24" s="142"/>
      <c r="F24" s="142"/>
      <c r="G24" s="142"/>
      <c r="H24" s="142"/>
      <c r="I24" s="142"/>
      <c r="J24" s="142"/>
      <c r="K24" s="147" t="s">
        <v>10</v>
      </c>
      <c r="L24" s="299"/>
      <c r="M24" s="299"/>
      <c r="N24" s="299"/>
      <c r="O24" s="128"/>
    </row>
    <row r="25" spans="1:24" ht="26.25" customHeight="1">
      <c r="C25" s="148" t="s">
        <v>18</v>
      </c>
      <c r="D25" s="142"/>
      <c r="E25" s="142"/>
      <c r="F25" s="142"/>
      <c r="G25" s="142"/>
      <c r="H25" s="142"/>
      <c r="I25" s="142"/>
      <c r="J25" s="142"/>
      <c r="K25" s="149" t="s">
        <v>138</v>
      </c>
      <c r="L25" s="299" t="s">
        <v>11</v>
      </c>
      <c r="M25" s="299"/>
      <c r="N25" s="299"/>
      <c r="O25" s="128"/>
    </row>
    <row r="26" spans="1:24" ht="23.25">
      <c r="C26" s="145"/>
      <c r="D26" s="142"/>
      <c r="E26" s="142"/>
      <c r="F26" s="142"/>
      <c r="G26" s="142"/>
      <c r="H26" s="142"/>
      <c r="I26" s="142"/>
      <c r="J26" s="142"/>
      <c r="K26" s="147" t="s">
        <v>10</v>
      </c>
      <c r="L26" s="299"/>
      <c r="M26" s="299"/>
      <c r="N26" s="299"/>
      <c r="O26" s="128"/>
    </row>
    <row r="27" spans="1:24" ht="23.25">
      <c r="C27" s="145" t="s">
        <v>16</v>
      </c>
      <c r="D27" s="142"/>
      <c r="E27" s="142"/>
      <c r="F27" s="142"/>
      <c r="G27" s="142"/>
      <c r="H27" s="142"/>
      <c r="I27" s="147" t="s">
        <v>15</v>
      </c>
      <c r="J27" s="150"/>
      <c r="K27" s="300" t="s">
        <v>11</v>
      </c>
      <c r="L27" s="300"/>
      <c r="M27" s="206"/>
      <c r="N27" s="206"/>
      <c r="O27" s="128"/>
    </row>
    <row r="28" spans="1:24" ht="23.25">
      <c r="C28" s="152" t="s">
        <v>14</v>
      </c>
      <c r="D28" s="142"/>
      <c r="E28" s="142"/>
      <c r="F28" s="142"/>
      <c r="G28" s="142"/>
      <c r="H28" s="142"/>
      <c r="I28" s="188" t="s">
        <v>139</v>
      </c>
      <c r="J28" s="153"/>
      <c r="K28" s="154"/>
      <c r="L28" s="155"/>
      <c r="M28" s="155"/>
      <c r="N28" s="155"/>
      <c r="O28" s="128"/>
    </row>
    <row r="29" spans="1:24" ht="11.25" customHeight="1">
      <c r="C29" s="128"/>
      <c r="D29" s="128"/>
      <c r="E29" s="128"/>
      <c r="F29" s="128"/>
      <c r="G29" s="128"/>
      <c r="H29" s="128"/>
      <c r="I29" s="142"/>
      <c r="J29" s="142"/>
      <c r="K29" s="156"/>
      <c r="L29" s="157"/>
      <c r="M29" s="157"/>
      <c r="N29" s="157"/>
      <c r="O29" s="128"/>
    </row>
    <row r="30" spans="1:24" ht="23.25" customHeight="1">
      <c r="C30" s="156"/>
      <c r="D30" s="142"/>
      <c r="E30" s="142"/>
      <c r="F30" s="142"/>
      <c r="G30" s="142"/>
      <c r="H30" s="142"/>
      <c r="I30" s="142"/>
      <c r="J30" s="142"/>
      <c r="K30" s="146" t="s">
        <v>140</v>
      </c>
      <c r="L30" s="299" t="s">
        <v>11</v>
      </c>
      <c r="M30" s="299"/>
      <c r="N30" s="299"/>
      <c r="O30" s="128"/>
    </row>
    <row r="31" spans="1:24" ht="21.75" customHeight="1">
      <c r="C31" s="156"/>
      <c r="D31" s="142"/>
      <c r="E31" s="142"/>
      <c r="F31" s="142"/>
      <c r="G31" s="142"/>
      <c r="H31" s="142"/>
      <c r="I31" s="142"/>
      <c r="J31" s="142"/>
      <c r="K31" s="147" t="s">
        <v>10</v>
      </c>
      <c r="L31" s="299"/>
      <c r="M31" s="299"/>
      <c r="N31" s="299"/>
      <c r="O31" s="128"/>
    </row>
    <row r="32" spans="1:24" ht="23.25">
      <c r="C32" s="158" t="s">
        <v>141</v>
      </c>
      <c r="D32" s="142"/>
      <c r="E32" s="142"/>
      <c r="F32" s="142"/>
      <c r="G32" s="142"/>
      <c r="H32" s="142"/>
      <c r="I32" s="159"/>
      <c r="J32" s="159"/>
      <c r="K32" s="156"/>
      <c r="L32" s="157"/>
      <c r="M32" s="157"/>
      <c r="N32" s="157"/>
      <c r="O32" s="128"/>
      <c r="P32" s="128"/>
    </row>
    <row r="33" spans="3:16" ht="23.25">
      <c r="C33" s="145" t="s">
        <v>8</v>
      </c>
      <c r="D33" s="142"/>
      <c r="E33" s="142"/>
      <c r="F33" s="142"/>
      <c r="G33" s="142"/>
      <c r="H33" s="142"/>
      <c r="I33" s="142"/>
      <c r="J33" s="142"/>
      <c r="K33" s="156"/>
      <c r="L33" s="157"/>
      <c r="M33" s="157"/>
      <c r="N33" s="157"/>
      <c r="O33" s="128"/>
      <c r="P33" s="128"/>
    </row>
    <row r="34" spans="3:16" ht="23.25">
      <c r="C34" s="158" t="s">
        <v>142</v>
      </c>
      <c r="D34" s="142"/>
      <c r="E34" s="142"/>
      <c r="F34" s="142"/>
      <c r="G34" s="142"/>
      <c r="H34" s="142"/>
      <c r="I34" s="142"/>
      <c r="J34" s="142"/>
      <c r="K34" s="156"/>
      <c r="L34" s="157"/>
      <c r="M34" s="157"/>
      <c r="N34" s="157"/>
      <c r="O34" s="128"/>
      <c r="P34" s="128"/>
    </row>
    <row r="35" spans="3:16" ht="23.25">
      <c r="C35" s="158" t="s">
        <v>143</v>
      </c>
      <c r="D35" s="142"/>
      <c r="E35" s="142"/>
      <c r="F35" s="142"/>
      <c r="G35" s="142"/>
      <c r="H35" s="142"/>
      <c r="I35" s="142"/>
      <c r="J35" s="142"/>
      <c r="K35" s="156"/>
      <c r="L35" s="157"/>
      <c r="M35" s="157"/>
      <c r="N35" s="157"/>
      <c r="O35" s="128"/>
      <c r="P35" s="128"/>
    </row>
    <row r="36" spans="3:16" ht="23.25">
      <c r="C36" s="158" t="s">
        <v>144</v>
      </c>
      <c r="D36" s="142"/>
      <c r="E36" s="145"/>
      <c r="F36" s="160"/>
      <c r="G36" s="160"/>
      <c r="H36" s="160"/>
      <c r="I36" s="160"/>
      <c r="J36" s="160"/>
      <c r="K36" s="161"/>
      <c r="L36" s="157"/>
      <c r="M36" s="157"/>
      <c r="N36" s="157"/>
      <c r="O36" s="128"/>
      <c r="P36" s="128"/>
    </row>
    <row r="37" spans="3:16" ht="23.25">
      <c r="C37" s="156"/>
      <c r="D37" s="142"/>
      <c r="E37" s="145" t="s">
        <v>4</v>
      </c>
      <c r="F37" s="142"/>
      <c r="G37" s="142"/>
      <c r="H37" s="142"/>
      <c r="I37" s="142"/>
      <c r="J37" s="142"/>
      <c r="K37" s="156"/>
      <c r="L37" s="157"/>
      <c r="M37" s="157"/>
      <c r="N37" s="157"/>
      <c r="O37" s="128"/>
      <c r="P37" s="128"/>
    </row>
    <row r="38" spans="3:16" ht="23.25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ht="23.25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ht="23.25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ht="23.25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ht="23.25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 ht="23.2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2" priority="8" operator="lessThan">
      <formula>1.5</formula>
    </cfRule>
  </conditionalFormatting>
  <conditionalFormatting sqref="E6:E20">
    <cfRule type="cellIs" dxfId="11" priority="7" operator="lessThan">
      <formula>1</formula>
    </cfRule>
  </conditionalFormatting>
  <conditionalFormatting sqref="F6:F20">
    <cfRule type="cellIs" dxfId="10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20" sqref="K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275" t="s">
        <v>153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169">
        <f ca="1">NOW()</f>
        <v>43656.379390972223</v>
      </c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125</v>
      </c>
      <c r="O2" s="301" t="s">
        <v>126</v>
      </c>
      <c r="P2" s="263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303" t="s">
        <v>58</v>
      </c>
      <c r="I3" s="276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64"/>
    </row>
    <row r="4" spans="1:24" ht="36.75" customHeight="1" thickBot="1">
      <c r="C4" s="277"/>
      <c r="D4" s="288"/>
      <c r="E4" s="288"/>
      <c r="F4" s="288"/>
      <c r="G4" s="290"/>
      <c r="H4" s="304"/>
      <c r="I4" s="277"/>
      <c r="J4" s="296"/>
      <c r="K4" s="298"/>
      <c r="L4" s="277"/>
      <c r="M4" s="284"/>
      <c r="N4" s="282"/>
      <c r="O4" s="30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207" t="s">
        <v>53</v>
      </c>
      <c r="D5" s="220"/>
      <c r="E5" s="220"/>
      <c r="F5" s="220"/>
      <c r="G5" s="209">
        <f t="shared" ref="G5:G20" si="0">(IF(D5&lt;1.5,1,0))+(IF(E5&lt;1,1,0))+(IF(F5&lt;0.8,1,0))</f>
        <v>3</v>
      </c>
      <c r="H5" s="221"/>
      <c r="I5" s="222"/>
      <c r="J5" s="209">
        <f t="shared" ref="J5:J20" si="1">IF(I5&lt;0,1,0)+IF(H5&lt;0,1,0)</f>
        <v>0</v>
      </c>
      <c r="K5" s="214">
        <f>SUM(I5/11)</f>
        <v>0</v>
      </c>
      <c r="L5" s="217"/>
      <c r="M5" s="209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19">
        <f t="shared" ref="N5:N20" si="3">SUM(G5+J5+M5)</f>
        <v>3</v>
      </c>
      <c r="O5" s="219">
        <f>+ก.ค.62!N5</f>
        <v>3</v>
      </c>
      <c r="P5" s="216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207" t="s">
        <v>51</v>
      </c>
      <c r="D6" s="210"/>
      <c r="E6" s="211"/>
      <c r="F6" s="210"/>
      <c r="G6" s="212">
        <f t="shared" si="0"/>
        <v>3</v>
      </c>
      <c r="H6" s="221"/>
      <c r="I6" s="222"/>
      <c r="J6" s="209">
        <f t="shared" si="1"/>
        <v>0</v>
      </c>
      <c r="K6" s="214">
        <f t="shared" ref="K6:K20" si="4">SUM(I6/11)</f>
        <v>0</v>
      </c>
      <c r="L6" s="217"/>
      <c r="M6" s="209" t="b">
        <f t="shared" si="2"/>
        <v>0</v>
      </c>
      <c r="N6" s="219">
        <f t="shared" si="3"/>
        <v>3</v>
      </c>
      <c r="O6" s="219">
        <f>+ก.ค.62!N6</f>
        <v>3</v>
      </c>
      <c r="P6" s="216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207" t="s">
        <v>49</v>
      </c>
      <c r="D7" s="211"/>
      <c r="E7" s="211"/>
      <c r="F7" s="211"/>
      <c r="G7" s="212">
        <f t="shared" si="0"/>
        <v>3</v>
      </c>
      <c r="H7" s="221"/>
      <c r="I7" s="222"/>
      <c r="J7" s="209">
        <f t="shared" si="1"/>
        <v>0</v>
      </c>
      <c r="K7" s="214">
        <f t="shared" si="4"/>
        <v>0</v>
      </c>
      <c r="L7" s="217"/>
      <c r="M7" s="209" t="b">
        <f t="shared" si="2"/>
        <v>0</v>
      </c>
      <c r="N7" s="219">
        <f t="shared" si="3"/>
        <v>3</v>
      </c>
      <c r="O7" s="219">
        <f>+ก.ค.62!N7</f>
        <v>3</v>
      </c>
      <c r="P7" s="216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207" t="s">
        <v>47</v>
      </c>
      <c r="D8" s="211"/>
      <c r="E8" s="211"/>
      <c r="F8" s="211"/>
      <c r="G8" s="209">
        <f t="shared" si="0"/>
        <v>3</v>
      </c>
      <c r="H8" s="221"/>
      <c r="I8" s="222"/>
      <c r="J8" s="209">
        <f t="shared" si="1"/>
        <v>0</v>
      </c>
      <c r="K8" s="214">
        <f t="shared" si="4"/>
        <v>0</v>
      </c>
      <c r="L8" s="217"/>
      <c r="M8" s="209" t="b">
        <f t="shared" si="2"/>
        <v>0</v>
      </c>
      <c r="N8" s="219">
        <f t="shared" si="3"/>
        <v>3</v>
      </c>
      <c r="O8" s="219">
        <f>+ก.ค.62!N8</f>
        <v>3</v>
      </c>
      <c r="P8" s="216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207" t="s">
        <v>45</v>
      </c>
      <c r="D9" s="211"/>
      <c r="E9" s="211"/>
      <c r="F9" s="211"/>
      <c r="G9" s="209">
        <f t="shared" si="0"/>
        <v>3</v>
      </c>
      <c r="H9" s="221"/>
      <c r="I9" s="222"/>
      <c r="J9" s="209">
        <f t="shared" si="1"/>
        <v>0</v>
      </c>
      <c r="K9" s="214">
        <f t="shared" si="4"/>
        <v>0</v>
      </c>
      <c r="L9" s="217"/>
      <c r="M9" s="209" t="b">
        <f t="shared" si="2"/>
        <v>0</v>
      </c>
      <c r="N9" s="219">
        <f t="shared" si="3"/>
        <v>3</v>
      </c>
      <c r="O9" s="219">
        <f>+ก.ค.62!N9</f>
        <v>3</v>
      </c>
      <c r="P9" s="216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208" t="s">
        <v>43</v>
      </c>
      <c r="D10" s="211"/>
      <c r="E10" s="211"/>
      <c r="F10" s="211"/>
      <c r="G10" s="212">
        <f t="shared" si="0"/>
        <v>3</v>
      </c>
      <c r="H10" s="221"/>
      <c r="I10" s="222"/>
      <c r="J10" s="212">
        <f t="shared" si="1"/>
        <v>0</v>
      </c>
      <c r="K10" s="214">
        <f t="shared" si="4"/>
        <v>0</v>
      </c>
      <c r="L10" s="217"/>
      <c r="M10" s="212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19">
        <f t="shared" si="3"/>
        <v>3</v>
      </c>
      <c r="O10" s="219">
        <f>+ก.ค.62!N10</f>
        <v>3</v>
      </c>
      <c r="P10" s="216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208" t="s">
        <v>41</v>
      </c>
      <c r="D11" s="211"/>
      <c r="E11" s="211"/>
      <c r="F11" s="211"/>
      <c r="G11" s="209">
        <f t="shared" si="0"/>
        <v>3</v>
      </c>
      <c r="H11" s="221"/>
      <c r="I11" s="222"/>
      <c r="J11" s="212">
        <f t="shared" si="1"/>
        <v>0</v>
      </c>
      <c r="K11" s="214">
        <f t="shared" si="4"/>
        <v>0</v>
      </c>
      <c r="L11" s="217"/>
      <c r="M11" s="209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19">
        <f t="shared" si="3"/>
        <v>3</v>
      </c>
      <c r="O11" s="219">
        <f>+ก.ค.62!N11</f>
        <v>3</v>
      </c>
      <c r="P11" s="216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208" t="s">
        <v>39</v>
      </c>
      <c r="D12" s="211"/>
      <c r="E12" s="211"/>
      <c r="F12" s="211"/>
      <c r="G12" s="212">
        <f t="shared" si="0"/>
        <v>3</v>
      </c>
      <c r="H12" s="221"/>
      <c r="I12" s="222"/>
      <c r="J12" s="209">
        <f t="shared" si="1"/>
        <v>0</v>
      </c>
      <c r="K12" s="214">
        <f t="shared" si="4"/>
        <v>0</v>
      </c>
      <c r="L12" s="217"/>
      <c r="M12" s="209" t="b">
        <f t="shared" si="5"/>
        <v>0</v>
      </c>
      <c r="N12" s="219">
        <f t="shared" si="3"/>
        <v>3</v>
      </c>
      <c r="O12" s="219">
        <f>+ก.ค.62!N12</f>
        <v>3</v>
      </c>
      <c r="P12" s="216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208" t="s">
        <v>37</v>
      </c>
      <c r="D13" s="211"/>
      <c r="E13" s="211"/>
      <c r="F13" s="211"/>
      <c r="G13" s="212">
        <f t="shared" si="0"/>
        <v>3</v>
      </c>
      <c r="H13" s="221"/>
      <c r="I13" s="222"/>
      <c r="J13" s="209">
        <f t="shared" si="1"/>
        <v>0</v>
      </c>
      <c r="K13" s="214">
        <f t="shared" si="4"/>
        <v>0</v>
      </c>
      <c r="L13" s="217"/>
      <c r="M13" s="209" t="b">
        <f t="shared" si="5"/>
        <v>0</v>
      </c>
      <c r="N13" s="219">
        <f t="shared" si="3"/>
        <v>3</v>
      </c>
      <c r="O13" s="219">
        <f>+ก.ค.62!N13</f>
        <v>3</v>
      </c>
      <c r="P13" s="216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208" t="s">
        <v>35</v>
      </c>
      <c r="D14" s="211"/>
      <c r="E14" s="211"/>
      <c r="F14" s="211"/>
      <c r="G14" s="212">
        <f t="shared" si="0"/>
        <v>3</v>
      </c>
      <c r="H14" s="221"/>
      <c r="I14" s="222"/>
      <c r="J14" s="209">
        <f t="shared" si="1"/>
        <v>0</v>
      </c>
      <c r="K14" s="214">
        <f t="shared" si="4"/>
        <v>0</v>
      </c>
      <c r="L14" s="217"/>
      <c r="M14" s="209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19">
        <f t="shared" si="3"/>
        <v>3</v>
      </c>
      <c r="O14" s="219">
        <f>+ก.ค.62!N14</f>
        <v>3</v>
      </c>
      <c r="P14" s="216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208" t="s">
        <v>33</v>
      </c>
      <c r="D15" s="211"/>
      <c r="E15" s="211"/>
      <c r="F15" s="211"/>
      <c r="G15" s="209">
        <f t="shared" si="0"/>
        <v>3</v>
      </c>
      <c r="H15" s="221"/>
      <c r="I15" s="222"/>
      <c r="J15" s="209">
        <f t="shared" si="1"/>
        <v>0</v>
      </c>
      <c r="K15" s="214">
        <f t="shared" si="4"/>
        <v>0</v>
      </c>
      <c r="L15" s="217"/>
      <c r="M15" s="209" t="b">
        <f t="shared" si="5"/>
        <v>0</v>
      </c>
      <c r="N15" s="219">
        <f t="shared" si="3"/>
        <v>3</v>
      </c>
      <c r="O15" s="219">
        <f>+ก.ค.62!N15</f>
        <v>3</v>
      </c>
      <c r="P15" s="216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208" t="s">
        <v>31</v>
      </c>
      <c r="D16" s="210"/>
      <c r="E16" s="213"/>
      <c r="F16" s="210"/>
      <c r="G16" s="209">
        <f t="shared" si="0"/>
        <v>3</v>
      </c>
      <c r="H16" s="221"/>
      <c r="I16" s="222"/>
      <c r="J16" s="209">
        <f t="shared" si="1"/>
        <v>0</v>
      </c>
      <c r="K16" s="214">
        <f t="shared" si="4"/>
        <v>0</v>
      </c>
      <c r="L16" s="217"/>
      <c r="M16" s="209" t="b">
        <f t="shared" si="5"/>
        <v>0</v>
      </c>
      <c r="N16" s="219">
        <f t="shared" si="3"/>
        <v>3</v>
      </c>
      <c r="O16" s="219">
        <f>+ก.ค.62!N16</f>
        <v>3</v>
      </c>
      <c r="P16" s="216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208" t="s">
        <v>29</v>
      </c>
      <c r="D17" s="210"/>
      <c r="E17" s="210"/>
      <c r="F17" s="210"/>
      <c r="G17" s="212">
        <f t="shared" si="0"/>
        <v>3</v>
      </c>
      <c r="H17" s="221"/>
      <c r="I17" s="222"/>
      <c r="J17" s="212">
        <f t="shared" si="1"/>
        <v>0</v>
      </c>
      <c r="K17" s="214">
        <f t="shared" si="4"/>
        <v>0</v>
      </c>
      <c r="L17" s="217"/>
      <c r="M17" s="209" t="b">
        <f t="shared" si="5"/>
        <v>0</v>
      </c>
      <c r="N17" s="219">
        <f t="shared" si="3"/>
        <v>3</v>
      </c>
      <c r="O17" s="219">
        <f>+ก.ค.62!N17</f>
        <v>3</v>
      </c>
      <c r="P17" s="216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208" t="s">
        <v>27</v>
      </c>
      <c r="D18" s="210"/>
      <c r="E18" s="210"/>
      <c r="F18" s="210"/>
      <c r="G18" s="212">
        <f t="shared" si="0"/>
        <v>3</v>
      </c>
      <c r="H18" s="221"/>
      <c r="I18" s="222"/>
      <c r="J18" s="209">
        <f t="shared" si="1"/>
        <v>0</v>
      </c>
      <c r="K18" s="214">
        <f t="shared" si="4"/>
        <v>0</v>
      </c>
      <c r="L18" s="217"/>
      <c r="M18" s="209" t="b">
        <f t="shared" si="5"/>
        <v>0</v>
      </c>
      <c r="N18" s="219">
        <f t="shared" si="3"/>
        <v>3</v>
      </c>
      <c r="O18" s="219">
        <f>+ก.ค.62!N18</f>
        <v>3</v>
      </c>
      <c r="P18" s="216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208" t="s">
        <v>25</v>
      </c>
      <c r="D19" s="213"/>
      <c r="E19" s="213"/>
      <c r="F19" s="213"/>
      <c r="G19" s="212">
        <f t="shared" si="0"/>
        <v>3</v>
      </c>
      <c r="H19" s="221"/>
      <c r="I19" s="222"/>
      <c r="J19" s="209">
        <f t="shared" si="1"/>
        <v>0</v>
      </c>
      <c r="K19" s="214">
        <f t="shared" si="4"/>
        <v>0</v>
      </c>
      <c r="L19" s="217"/>
      <c r="M19" s="209" t="b">
        <f t="shared" si="5"/>
        <v>0</v>
      </c>
      <c r="N19" s="219">
        <f t="shared" si="3"/>
        <v>3</v>
      </c>
      <c r="O19" s="219">
        <f>+ก.ค.62!N19</f>
        <v>3</v>
      </c>
      <c r="P19" s="216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207" t="s">
        <v>23</v>
      </c>
      <c r="D20" s="210"/>
      <c r="E20" s="210"/>
      <c r="F20" s="210"/>
      <c r="G20" s="212">
        <f t="shared" si="0"/>
        <v>3</v>
      </c>
      <c r="H20" s="221"/>
      <c r="I20" s="222"/>
      <c r="J20" s="212">
        <f t="shared" si="1"/>
        <v>0</v>
      </c>
      <c r="K20" s="214">
        <f t="shared" si="4"/>
        <v>0</v>
      </c>
      <c r="L20" s="217"/>
      <c r="M20" s="212" t="b">
        <f t="shared" si="5"/>
        <v>0</v>
      </c>
      <c r="N20" s="219">
        <f t="shared" si="3"/>
        <v>3</v>
      </c>
      <c r="O20" s="219">
        <f>+ก.ค.62!N20</f>
        <v>3</v>
      </c>
      <c r="P20" s="216"/>
      <c r="R20" s="37"/>
      <c r="U20" s="56"/>
      <c r="V20" s="59"/>
      <c r="W20" s="59"/>
      <c r="X20" s="56"/>
    </row>
    <row r="21" spans="1:24" ht="20.25" customHeight="1" thickBot="1">
      <c r="C21" s="128"/>
      <c r="D21" s="128"/>
      <c r="E21" s="128"/>
      <c r="F21" s="128"/>
      <c r="G21" s="128"/>
      <c r="H21" s="215"/>
      <c r="I21" s="215"/>
      <c r="J21" s="128"/>
      <c r="K21" s="128"/>
      <c r="L21" s="136"/>
      <c r="M21" s="21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O21" s="128"/>
      <c r="V21" s="58"/>
      <c r="W21" s="58"/>
      <c r="X21" s="57"/>
    </row>
    <row r="22" spans="1:24" ht="22.5" customHeight="1">
      <c r="C22" s="140"/>
      <c r="D22" s="141"/>
      <c r="E22" s="141"/>
      <c r="F22" s="141"/>
      <c r="G22" s="141"/>
      <c r="H22" s="142"/>
      <c r="I22" s="142"/>
      <c r="J22" s="142"/>
      <c r="K22" s="143" t="s">
        <v>21</v>
      </c>
      <c r="L22" s="144"/>
      <c r="M22" s="144"/>
      <c r="N22" s="144"/>
      <c r="O22" s="128"/>
    </row>
    <row r="23" spans="1:24" ht="23.25">
      <c r="C23" s="145" t="s">
        <v>20</v>
      </c>
      <c r="D23" s="142"/>
      <c r="E23" s="142"/>
      <c r="F23" s="142"/>
      <c r="G23" s="142"/>
      <c r="H23" s="142"/>
      <c r="I23" s="142"/>
      <c r="J23" s="142"/>
      <c r="K23" s="146" t="s">
        <v>19</v>
      </c>
      <c r="L23" s="299" t="s">
        <v>11</v>
      </c>
      <c r="M23" s="299"/>
      <c r="N23" s="299"/>
      <c r="O23" s="128"/>
    </row>
    <row r="24" spans="1:24" ht="23.25">
      <c r="C24" s="145"/>
      <c r="D24" s="142"/>
      <c r="E24" s="142"/>
      <c r="F24" s="142"/>
      <c r="G24" s="142"/>
      <c r="H24" s="142"/>
      <c r="I24" s="142"/>
      <c r="J24" s="142"/>
      <c r="K24" s="147" t="s">
        <v>10</v>
      </c>
      <c r="L24" s="299"/>
      <c r="M24" s="299"/>
      <c r="N24" s="299"/>
      <c r="O24" s="128"/>
    </row>
    <row r="25" spans="1:24" ht="26.25" customHeight="1">
      <c r="C25" s="148" t="s">
        <v>18</v>
      </c>
      <c r="D25" s="142"/>
      <c r="E25" s="142"/>
      <c r="F25" s="142"/>
      <c r="G25" s="142"/>
      <c r="H25" s="142"/>
      <c r="I25" s="142"/>
      <c r="J25" s="142"/>
      <c r="K25" s="149" t="s">
        <v>138</v>
      </c>
      <c r="L25" s="299" t="s">
        <v>11</v>
      </c>
      <c r="M25" s="299"/>
      <c r="N25" s="299"/>
      <c r="O25" s="128"/>
    </row>
    <row r="26" spans="1:24" ht="23.25">
      <c r="C26" s="145"/>
      <c r="D26" s="142"/>
      <c r="E26" s="142"/>
      <c r="F26" s="142"/>
      <c r="G26" s="142"/>
      <c r="H26" s="142"/>
      <c r="I26" s="142"/>
      <c r="J26" s="142"/>
      <c r="K26" s="147" t="s">
        <v>10</v>
      </c>
      <c r="L26" s="299"/>
      <c r="M26" s="299"/>
      <c r="N26" s="299"/>
      <c r="O26" s="128"/>
    </row>
    <row r="27" spans="1:24" ht="23.25">
      <c r="C27" s="145" t="s">
        <v>16</v>
      </c>
      <c r="D27" s="142"/>
      <c r="E27" s="142"/>
      <c r="F27" s="142"/>
      <c r="G27" s="142"/>
      <c r="H27" s="142"/>
      <c r="I27" s="147" t="s">
        <v>15</v>
      </c>
      <c r="J27" s="150"/>
      <c r="K27" s="300" t="s">
        <v>11</v>
      </c>
      <c r="L27" s="300"/>
      <c r="M27" s="206"/>
      <c r="N27" s="206"/>
      <c r="O27" s="128"/>
    </row>
    <row r="28" spans="1:24" ht="23.25">
      <c r="C28" s="152" t="s">
        <v>14</v>
      </c>
      <c r="D28" s="142"/>
      <c r="E28" s="142"/>
      <c r="F28" s="142"/>
      <c r="G28" s="142"/>
      <c r="H28" s="142"/>
      <c r="I28" s="188" t="s">
        <v>139</v>
      </c>
      <c r="J28" s="153"/>
      <c r="K28" s="154"/>
      <c r="L28" s="155"/>
      <c r="M28" s="155"/>
      <c r="N28" s="155"/>
      <c r="O28" s="128"/>
    </row>
    <row r="29" spans="1:24" ht="11.25" customHeight="1">
      <c r="C29" s="128"/>
      <c r="D29" s="128"/>
      <c r="E29" s="128"/>
      <c r="F29" s="128"/>
      <c r="G29" s="128"/>
      <c r="H29" s="128"/>
      <c r="I29" s="142"/>
      <c r="J29" s="142"/>
      <c r="K29" s="156"/>
      <c r="L29" s="157"/>
      <c r="M29" s="157"/>
      <c r="N29" s="157"/>
      <c r="O29" s="128"/>
    </row>
    <row r="30" spans="1:24" ht="23.25" customHeight="1">
      <c r="C30" s="156"/>
      <c r="D30" s="142"/>
      <c r="E30" s="142"/>
      <c r="F30" s="142"/>
      <c r="G30" s="142"/>
      <c r="H30" s="142"/>
      <c r="I30" s="142"/>
      <c r="J30" s="142"/>
      <c r="K30" s="146" t="s">
        <v>140</v>
      </c>
      <c r="L30" s="299" t="s">
        <v>11</v>
      </c>
      <c r="M30" s="299"/>
      <c r="N30" s="299"/>
      <c r="O30" s="128"/>
    </row>
    <row r="31" spans="1:24" ht="21.75" customHeight="1">
      <c r="C31" s="156"/>
      <c r="D31" s="142"/>
      <c r="E31" s="142"/>
      <c r="F31" s="142"/>
      <c r="G31" s="142"/>
      <c r="H31" s="142"/>
      <c r="I31" s="142"/>
      <c r="J31" s="142"/>
      <c r="K31" s="147" t="s">
        <v>10</v>
      </c>
      <c r="L31" s="299"/>
      <c r="M31" s="299"/>
      <c r="N31" s="299"/>
      <c r="O31" s="128"/>
    </row>
    <row r="32" spans="1:24" ht="23.25">
      <c r="C32" s="158" t="s">
        <v>141</v>
      </c>
      <c r="D32" s="142"/>
      <c r="E32" s="142"/>
      <c r="F32" s="142"/>
      <c r="G32" s="142"/>
      <c r="H32" s="142"/>
      <c r="I32" s="159"/>
      <c r="J32" s="159"/>
      <c r="K32" s="156"/>
      <c r="L32" s="157"/>
      <c r="M32" s="157"/>
      <c r="N32" s="157"/>
      <c r="O32" s="128"/>
      <c r="P32" s="128"/>
    </row>
    <row r="33" spans="3:16" ht="23.25">
      <c r="C33" s="145" t="s">
        <v>8</v>
      </c>
      <c r="D33" s="142"/>
      <c r="E33" s="142"/>
      <c r="F33" s="142"/>
      <c r="G33" s="142"/>
      <c r="H33" s="142"/>
      <c r="I33" s="142"/>
      <c r="J33" s="142"/>
      <c r="K33" s="156"/>
      <c r="L33" s="157"/>
      <c r="M33" s="157"/>
      <c r="N33" s="157"/>
      <c r="O33" s="128"/>
      <c r="P33" s="128"/>
    </row>
    <row r="34" spans="3:16" ht="23.25">
      <c r="C34" s="158" t="s">
        <v>142</v>
      </c>
      <c r="D34" s="142"/>
      <c r="E34" s="142"/>
      <c r="F34" s="142"/>
      <c r="G34" s="142"/>
      <c r="H34" s="142"/>
      <c r="I34" s="142"/>
      <c r="J34" s="142"/>
      <c r="K34" s="156"/>
      <c r="L34" s="157"/>
      <c r="M34" s="157"/>
      <c r="N34" s="157"/>
      <c r="O34" s="128"/>
      <c r="P34" s="128"/>
    </row>
    <row r="35" spans="3:16" ht="23.25">
      <c r="C35" s="158" t="s">
        <v>143</v>
      </c>
      <c r="D35" s="142"/>
      <c r="E35" s="142"/>
      <c r="F35" s="142"/>
      <c r="G35" s="142"/>
      <c r="H35" s="142"/>
      <c r="I35" s="142"/>
      <c r="J35" s="142"/>
      <c r="K35" s="156"/>
      <c r="L35" s="157"/>
      <c r="M35" s="157"/>
      <c r="N35" s="157"/>
      <c r="O35" s="128"/>
      <c r="P35" s="128"/>
    </row>
    <row r="36" spans="3:16" ht="23.25">
      <c r="C36" s="158" t="s">
        <v>144</v>
      </c>
      <c r="D36" s="142"/>
      <c r="E36" s="145"/>
      <c r="F36" s="160"/>
      <c r="G36" s="160"/>
      <c r="H36" s="160"/>
      <c r="I36" s="160"/>
      <c r="J36" s="160"/>
      <c r="K36" s="161"/>
      <c r="L36" s="157"/>
      <c r="M36" s="157"/>
      <c r="N36" s="157"/>
      <c r="O36" s="128"/>
      <c r="P36" s="128"/>
    </row>
    <row r="37" spans="3:16" ht="23.25">
      <c r="C37" s="156"/>
      <c r="D37" s="142"/>
      <c r="E37" s="145" t="s">
        <v>4</v>
      </c>
      <c r="F37" s="142"/>
      <c r="G37" s="142"/>
      <c r="H37" s="142"/>
      <c r="I37" s="142"/>
      <c r="J37" s="142"/>
      <c r="K37" s="156"/>
      <c r="L37" s="157"/>
      <c r="M37" s="157"/>
      <c r="N37" s="157"/>
      <c r="O37" s="128"/>
      <c r="P37" s="128"/>
    </row>
    <row r="38" spans="3:16" ht="23.25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ht="23.25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ht="23.25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ht="23.25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ht="23.25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 ht="23.2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9" priority="8" operator="lessThan">
      <formula>1.5</formula>
    </cfRule>
  </conditionalFormatting>
  <conditionalFormatting sqref="E6:E20">
    <cfRule type="cellIs" dxfId="8" priority="7" operator="lessThan">
      <formula>1</formula>
    </cfRule>
  </conditionalFormatting>
  <conditionalFormatting sqref="F6:F20">
    <cfRule type="cellIs" dxfId="7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3" sqref="O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275" t="s">
        <v>154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169">
        <f ca="1">NOW()</f>
        <v>43656.379390972223</v>
      </c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127</v>
      </c>
      <c r="O2" s="301" t="s">
        <v>128</v>
      </c>
      <c r="P2" s="263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303" t="s">
        <v>58</v>
      </c>
      <c r="I3" s="276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64"/>
    </row>
    <row r="4" spans="1:24" ht="36.75" customHeight="1" thickBot="1">
      <c r="C4" s="277"/>
      <c r="D4" s="288"/>
      <c r="E4" s="288"/>
      <c r="F4" s="288"/>
      <c r="G4" s="290"/>
      <c r="H4" s="304"/>
      <c r="I4" s="277"/>
      <c r="J4" s="296"/>
      <c r="K4" s="298"/>
      <c r="L4" s="277"/>
      <c r="M4" s="284"/>
      <c r="N4" s="282"/>
      <c r="O4" s="30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207" t="s">
        <v>53</v>
      </c>
      <c r="D5" s="220"/>
      <c r="E5" s="220"/>
      <c r="F5" s="220"/>
      <c r="G5" s="209">
        <f t="shared" ref="G5:G20" si="0">(IF(D5&lt;1.5,1,0))+(IF(E5&lt;1,1,0))+(IF(F5&lt;0.8,1,0))</f>
        <v>3</v>
      </c>
      <c r="H5" s="221"/>
      <c r="I5" s="222"/>
      <c r="J5" s="209">
        <f t="shared" ref="J5:J20" si="1">IF(I5&lt;0,1,0)+IF(H5&lt;0,1,0)</f>
        <v>0</v>
      </c>
      <c r="K5" s="214">
        <f>SUM(I5/12)</f>
        <v>0</v>
      </c>
      <c r="L5" s="217"/>
      <c r="M5" s="209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19">
        <f t="shared" ref="N5:N20" si="3">SUM(G5+J5+M5)</f>
        <v>3</v>
      </c>
      <c r="O5" s="219">
        <f>+ส.ค.62!N5</f>
        <v>3</v>
      </c>
      <c r="P5" s="216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207" t="s">
        <v>51</v>
      </c>
      <c r="D6" s="210"/>
      <c r="E6" s="211"/>
      <c r="F6" s="210"/>
      <c r="G6" s="212">
        <f t="shared" si="0"/>
        <v>3</v>
      </c>
      <c r="H6" s="221"/>
      <c r="I6" s="222"/>
      <c r="J6" s="209">
        <f t="shared" si="1"/>
        <v>0</v>
      </c>
      <c r="K6" s="214">
        <f t="shared" ref="K6:K20" si="4">SUM(I6/12)</f>
        <v>0</v>
      </c>
      <c r="L6" s="217"/>
      <c r="M6" s="209" t="b">
        <f t="shared" si="2"/>
        <v>0</v>
      </c>
      <c r="N6" s="219">
        <f t="shared" si="3"/>
        <v>3</v>
      </c>
      <c r="O6" s="219">
        <f>+ส.ค.62!N6</f>
        <v>3</v>
      </c>
      <c r="P6" s="216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207" t="s">
        <v>49</v>
      </c>
      <c r="D7" s="211"/>
      <c r="E7" s="211"/>
      <c r="F7" s="211"/>
      <c r="G7" s="212">
        <f t="shared" si="0"/>
        <v>3</v>
      </c>
      <c r="H7" s="221"/>
      <c r="I7" s="222"/>
      <c r="J7" s="209">
        <f t="shared" si="1"/>
        <v>0</v>
      </c>
      <c r="K7" s="214">
        <f t="shared" si="4"/>
        <v>0</v>
      </c>
      <c r="L7" s="217"/>
      <c r="M7" s="209" t="b">
        <f t="shared" si="2"/>
        <v>0</v>
      </c>
      <c r="N7" s="219">
        <f t="shared" si="3"/>
        <v>3</v>
      </c>
      <c r="O7" s="219">
        <f>+ส.ค.62!N7</f>
        <v>3</v>
      </c>
      <c r="P7" s="216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207" t="s">
        <v>47</v>
      </c>
      <c r="D8" s="211"/>
      <c r="E8" s="211"/>
      <c r="F8" s="211"/>
      <c r="G8" s="209">
        <f t="shared" si="0"/>
        <v>3</v>
      </c>
      <c r="H8" s="221"/>
      <c r="I8" s="222"/>
      <c r="J8" s="209">
        <f t="shared" si="1"/>
        <v>0</v>
      </c>
      <c r="K8" s="214">
        <f t="shared" si="4"/>
        <v>0</v>
      </c>
      <c r="L8" s="217"/>
      <c r="M8" s="209" t="b">
        <f t="shared" si="2"/>
        <v>0</v>
      </c>
      <c r="N8" s="219">
        <f t="shared" si="3"/>
        <v>3</v>
      </c>
      <c r="O8" s="219">
        <f>+ส.ค.62!N8</f>
        <v>3</v>
      </c>
      <c r="P8" s="216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207" t="s">
        <v>45</v>
      </c>
      <c r="D9" s="211"/>
      <c r="E9" s="211"/>
      <c r="F9" s="211"/>
      <c r="G9" s="209">
        <f t="shared" si="0"/>
        <v>3</v>
      </c>
      <c r="H9" s="221"/>
      <c r="I9" s="222"/>
      <c r="J9" s="209">
        <f t="shared" si="1"/>
        <v>0</v>
      </c>
      <c r="K9" s="214">
        <f t="shared" si="4"/>
        <v>0</v>
      </c>
      <c r="L9" s="217"/>
      <c r="M9" s="209" t="b">
        <f t="shared" si="2"/>
        <v>0</v>
      </c>
      <c r="N9" s="219">
        <f t="shared" si="3"/>
        <v>3</v>
      </c>
      <c r="O9" s="219">
        <f>+ส.ค.62!N9</f>
        <v>3</v>
      </c>
      <c r="P9" s="216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208" t="s">
        <v>43</v>
      </c>
      <c r="D10" s="211"/>
      <c r="E10" s="211"/>
      <c r="F10" s="211"/>
      <c r="G10" s="212">
        <f t="shared" si="0"/>
        <v>3</v>
      </c>
      <c r="H10" s="221"/>
      <c r="I10" s="222"/>
      <c r="J10" s="212">
        <f t="shared" si="1"/>
        <v>0</v>
      </c>
      <c r="K10" s="214">
        <f t="shared" si="4"/>
        <v>0</v>
      </c>
      <c r="L10" s="217"/>
      <c r="M10" s="212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19">
        <f t="shared" si="3"/>
        <v>3</v>
      </c>
      <c r="O10" s="219">
        <f>+ส.ค.62!N10</f>
        <v>3</v>
      </c>
      <c r="P10" s="216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208" t="s">
        <v>41</v>
      </c>
      <c r="D11" s="211"/>
      <c r="E11" s="211"/>
      <c r="F11" s="211"/>
      <c r="G11" s="209">
        <f t="shared" si="0"/>
        <v>3</v>
      </c>
      <c r="H11" s="221"/>
      <c r="I11" s="222"/>
      <c r="J11" s="212">
        <f t="shared" si="1"/>
        <v>0</v>
      </c>
      <c r="K11" s="214">
        <f t="shared" si="4"/>
        <v>0</v>
      </c>
      <c r="L11" s="217"/>
      <c r="M11" s="209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19">
        <f t="shared" si="3"/>
        <v>3</v>
      </c>
      <c r="O11" s="219">
        <f>+ส.ค.62!N11</f>
        <v>3</v>
      </c>
      <c r="P11" s="216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208" t="s">
        <v>39</v>
      </c>
      <c r="D12" s="211"/>
      <c r="E12" s="211"/>
      <c r="F12" s="211"/>
      <c r="G12" s="212">
        <f t="shared" si="0"/>
        <v>3</v>
      </c>
      <c r="H12" s="221"/>
      <c r="I12" s="222"/>
      <c r="J12" s="209">
        <f t="shared" si="1"/>
        <v>0</v>
      </c>
      <c r="K12" s="214">
        <f t="shared" si="4"/>
        <v>0</v>
      </c>
      <c r="L12" s="217"/>
      <c r="M12" s="209" t="b">
        <f t="shared" si="5"/>
        <v>0</v>
      </c>
      <c r="N12" s="219">
        <f t="shared" si="3"/>
        <v>3</v>
      </c>
      <c r="O12" s="219">
        <f>+ส.ค.62!N12</f>
        <v>3</v>
      </c>
      <c r="P12" s="216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208" t="s">
        <v>37</v>
      </c>
      <c r="D13" s="211"/>
      <c r="E13" s="211"/>
      <c r="F13" s="211"/>
      <c r="G13" s="212">
        <f t="shared" si="0"/>
        <v>3</v>
      </c>
      <c r="H13" s="221"/>
      <c r="I13" s="222"/>
      <c r="J13" s="209">
        <f t="shared" si="1"/>
        <v>0</v>
      </c>
      <c r="K13" s="214">
        <f t="shared" si="4"/>
        <v>0</v>
      </c>
      <c r="L13" s="217"/>
      <c r="M13" s="209" t="b">
        <f t="shared" si="5"/>
        <v>0</v>
      </c>
      <c r="N13" s="219">
        <f t="shared" si="3"/>
        <v>3</v>
      </c>
      <c r="O13" s="219">
        <f>+ส.ค.62!N13</f>
        <v>3</v>
      </c>
      <c r="P13" s="216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208" t="s">
        <v>35</v>
      </c>
      <c r="D14" s="211"/>
      <c r="E14" s="211"/>
      <c r="F14" s="211"/>
      <c r="G14" s="212">
        <f t="shared" si="0"/>
        <v>3</v>
      </c>
      <c r="H14" s="221"/>
      <c r="I14" s="222"/>
      <c r="J14" s="209">
        <f t="shared" si="1"/>
        <v>0</v>
      </c>
      <c r="K14" s="214">
        <f t="shared" si="4"/>
        <v>0</v>
      </c>
      <c r="L14" s="217"/>
      <c r="M14" s="209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19">
        <f t="shared" si="3"/>
        <v>3</v>
      </c>
      <c r="O14" s="219">
        <f>+ส.ค.62!N14</f>
        <v>3</v>
      </c>
      <c r="P14" s="216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208" t="s">
        <v>33</v>
      </c>
      <c r="D15" s="211"/>
      <c r="E15" s="211"/>
      <c r="F15" s="211"/>
      <c r="G15" s="209">
        <f t="shared" si="0"/>
        <v>3</v>
      </c>
      <c r="H15" s="221"/>
      <c r="I15" s="222"/>
      <c r="J15" s="209">
        <f t="shared" si="1"/>
        <v>0</v>
      </c>
      <c r="K15" s="214">
        <f t="shared" si="4"/>
        <v>0</v>
      </c>
      <c r="L15" s="217"/>
      <c r="M15" s="209" t="b">
        <f t="shared" si="5"/>
        <v>0</v>
      </c>
      <c r="N15" s="219">
        <f t="shared" si="3"/>
        <v>3</v>
      </c>
      <c r="O15" s="219">
        <f>+ส.ค.62!N15</f>
        <v>3</v>
      </c>
      <c r="P15" s="216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208" t="s">
        <v>31</v>
      </c>
      <c r="D16" s="210"/>
      <c r="E16" s="213"/>
      <c r="F16" s="210"/>
      <c r="G16" s="209">
        <f t="shared" si="0"/>
        <v>3</v>
      </c>
      <c r="H16" s="221"/>
      <c r="I16" s="222"/>
      <c r="J16" s="209">
        <f t="shared" si="1"/>
        <v>0</v>
      </c>
      <c r="K16" s="214">
        <f t="shared" si="4"/>
        <v>0</v>
      </c>
      <c r="L16" s="217"/>
      <c r="M16" s="209" t="b">
        <f t="shared" si="5"/>
        <v>0</v>
      </c>
      <c r="N16" s="219">
        <f t="shared" si="3"/>
        <v>3</v>
      </c>
      <c r="O16" s="219">
        <f>+ส.ค.62!N16</f>
        <v>3</v>
      </c>
      <c r="P16" s="216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208" t="s">
        <v>29</v>
      </c>
      <c r="D17" s="210"/>
      <c r="E17" s="210"/>
      <c r="F17" s="210"/>
      <c r="G17" s="212">
        <f t="shared" si="0"/>
        <v>3</v>
      </c>
      <c r="H17" s="221"/>
      <c r="I17" s="222"/>
      <c r="J17" s="212">
        <f t="shared" si="1"/>
        <v>0</v>
      </c>
      <c r="K17" s="214">
        <f t="shared" si="4"/>
        <v>0</v>
      </c>
      <c r="L17" s="217"/>
      <c r="M17" s="209" t="b">
        <f t="shared" si="5"/>
        <v>0</v>
      </c>
      <c r="N17" s="219">
        <f t="shared" si="3"/>
        <v>3</v>
      </c>
      <c r="O17" s="219">
        <f>+ส.ค.62!N17</f>
        <v>3</v>
      </c>
      <c r="P17" s="216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208" t="s">
        <v>27</v>
      </c>
      <c r="D18" s="210"/>
      <c r="E18" s="210"/>
      <c r="F18" s="210"/>
      <c r="G18" s="212">
        <f t="shared" si="0"/>
        <v>3</v>
      </c>
      <c r="H18" s="221"/>
      <c r="I18" s="222"/>
      <c r="J18" s="209">
        <f t="shared" si="1"/>
        <v>0</v>
      </c>
      <c r="K18" s="214">
        <f t="shared" si="4"/>
        <v>0</v>
      </c>
      <c r="L18" s="217"/>
      <c r="M18" s="209" t="b">
        <f t="shared" si="5"/>
        <v>0</v>
      </c>
      <c r="N18" s="219">
        <f t="shared" si="3"/>
        <v>3</v>
      </c>
      <c r="O18" s="219">
        <f>+ส.ค.62!N18</f>
        <v>3</v>
      </c>
      <c r="P18" s="216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208" t="s">
        <v>25</v>
      </c>
      <c r="D19" s="213"/>
      <c r="E19" s="213"/>
      <c r="F19" s="213"/>
      <c r="G19" s="212">
        <f t="shared" si="0"/>
        <v>3</v>
      </c>
      <c r="H19" s="221"/>
      <c r="I19" s="222"/>
      <c r="J19" s="209">
        <f t="shared" si="1"/>
        <v>0</v>
      </c>
      <c r="K19" s="214">
        <f t="shared" si="4"/>
        <v>0</v>
      </c>
      <c r="L19" s="217"/>
      <c r="M19" s="209" t="b">
        <f t="shared" si="5"/>
        <v>0</v>
      </c>
      <c r="N19" s="219">
        <f t="shared" si="3"/>
        <v>3</v>
      </c>
      <c r="O19" s="219">
        <f>+ส.ค.62!N19</f>
        <v>3</v>
      </c>
      <c r="P19" s="216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207" t="s">
        <v>23</v>
      </c>
      <c r="D20" s="210"/>
      <c r="E20" s="210"/>
      <c r="F20" s="210"/>
      <c r="G20" s="212">
        <f t="shared" si="0"/>
        <v>3</v>
      </c>
      <c r="H20" s="221"/>
      <c r="I20" s="222"/>
      <c r="J20" s="212">
        <f t="shared" si="1"/>
        <v>0</v>
      </c>
      <c r="K20" s="214">
        <f t="shared" si="4"/>
        <v>0</v>
      </c>
      <c r="L20" s="217"/>
      <c r="M20" s="212" t="b">
        <f t="shared" si="5"/>
        <v>0</v>
      </c>
      <c r="N20" s="219">
        <f t="shared" si="3"/>
        <v>3</v>
      </c>
      <c r="O20" s="219">
        <f>+ส.ค.62!N20</f>
        <v>3</v>
      </c>
      <c r="P20" s="216"/>
      <c r="R20" s="37"/>
      <c r="U20" s="56"/>
      <c r="V20" s="59"/>
      <c r="W20" s="59"/>
      <c r="X20" s="56"/>
    </row>
    <row r="21" spans="1:24" ht="20.25" customHeight="1" thickBot="1">
      <c r="C21" s="128"/>
      <c r="D21" s="128"/>
      <c r="E21" s="128"/>
      <c r="F21" s="128"/>
      <c r="G21" s="128"/>
      <c r="H21" s="215"/>
      <c r="I21" s="215"/>
      <c r="J21" s="128"/>
      <c r="K21" s="128"/>
      <c r="L21" s="136"/>
      <c r="M21" s="21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O21" s="128"/>
      <c r="V21" s="58"/>
      <c r="W21" s="58"/>
      <c r="X21" s="57"/>
    </row>
    <row r="22" spans="1:24" ht="22.5" customHeight="1">
      <c r="C22" s="140"/>
      <c r="D22" s="141"/>
      <c r="E22" s="141"/>
      <c r="F22" s="141"/>
      <c r="G22" s="141"/>
      <c r="H22" s="142"/>
      <c r="I22" s="142"/>
      <c r="J22" s="142"/>
      <c r="K22" s="143" t="s">
        <v>21</v>
      </c>
      <c r="L22" s="144"/>
      <c r="M22" s="144"/>
      <c r="N22" s="144"/>
      <c r="O22" s="128"/>
    </row>
    <row r="23" spans="1:24" ht="23.25">
      <c r="C23" s="145" t="s">
        <v>20</v>
      </c>
      <c r="D23" s="142"/>
      <c r="E23" s="142"/>
      <c r="F23" s="142"/>
      <c r="G23" s="142"/>
      <c r="H23" s="142"/>
      <c r="I23" s="142"/>
      <c r="J23" s="142"/>
      <c r="K23" s="146" t="s">
        <v>19</v>
      </c>
      <c r="L23" s="299" t="s">
        <v>11</v>
      </c>
      <c r="M23" s="299"/>
      <c r="N23" s="299"/>
      <c r="O23" s="128"/>
    </row>
    <row r="24" spans="1:24" ht="23.25">
      <c r="C24" s="145"/>
      <c r="D24" s="142"/>
      <c r="E24" s="142"/>
      <c r="F24" s="142"/>
      <c r="G24" s="142"/>
      <c r="H24" s="142"/>
      <c r="I24" s="142"/>
      <c r="J24" s="142"/>
      <c r="K24" s="147" t="s">
        <v>10</v>
      </c>
      <c r="L24" s="299"/>
      <c r="M24" s="299"/>
      <c r="N24" s="299"/>
      <c r="O24" s="128"/>
    </row>
    <row r="25" spans="1:24" ht="26.25" customHeight="1">
      <c r="C25" s="148" t="s">
        <v>18</v>
      </c>
      <c r="D25" s="142"/>
      <c r="E25" s="142"/>
      <c r="F25" s="142"/>
      <c r="G25" s="142"/>
      <c r="H25" s="142"/>
      <c r="I25" s="142"/>
      <c r="J25" s="142"/>
      <c r="K25" s="149" t="s">
        <v>138</v>
      </c>
      <c r="L25" s="299" t="s">
        <v>11</v>
      </c>
      <c r="M25" s="299"/>
      <c r="N25" s="299"/>
      <c r="O25" s="128"/>
    </row>
    <row r="26" spans="1:24" ht="23.25">
      <c r="C26" s="145"/>
      <c r="D26" s="142"/>
      <c r="E26" s="142"/>
      <c r="F26" s="142"/>
      <c r="G26" s="142"/>
      <c r="H26" s="142"/>
      <c r="I26" s="142"/>
      <c r="J26" s="142"/>
      <c r="K26" s="147" t="s">
        <v>10</v>
      </c>
      <c r="L26" s="299"/>
      <c r="M26" s="299"/>
      <c r="N26" s="299"/>
      <c r="O26" s="128"/>
    </row>
    <row r="27" spans="1:24" ht="23.25">
      <c r="C27" s="145" t="s">
        <v>16</v>
      </c>
      <c r="D27" s="142"/>
      <c r="E27" s="142"/>
      <c r="F27" s="142"/>
      <c r="G27" s="142"/>
      <c r="H27" s="142"/>
      <c r="I27" s="147" t="s">
        <v>15</v>
      </c>
      <c r="J27" s="150"/>
      <c r="K27" s="300" t="s">
        <v>11</v>
      </c>
      <c r="L27" s="300"/>
      <c r="M27" s="206"/>
      <c r="N27" s="206"/>
      <c r="O27" s="128"/>
    </row>
    <row r="28" spans="1:24" ht="23.25">
      <c r="C28" s="152" t="s">
        <v>14</v>
      </c>
      <c r="D28" s="142"/>
      <c r="E28" s="142"/>
      <c r="F28" s="142"/>
      <c r="G28" s="142"/>
      <c r="H28" s="142"/>
      <c r="I28" s="188" t="s">
        <v>139</v>
      </c>
      <c r="J28" s="153"/>
      <c r="K28" s="154"/>
      <c r="L28" s="155"/>
      <c r="M28" s="155"/>
      <c r="N28" s="155"/>
      <c r="O28" s="128"/>
    </row>
    <row r="29" spans="1:24" ht="11.25" customHeight="1">
      <c r="C29" s="128"/>
      <c r="D29" s="128"/>
      <c r="E29" s="128"/>
      <c r="F29" s="128"/>
      <c r="G29" s="128"/>
      <c r="H29" s="128"/>
      <c r="I29" s="142"/>
      <c r="J29" s="142"/>
      <c r="K29" s="156"/>
      <c r="L29" s="157"/>
      <c r="M29" s="157"/>
      <c r="N29" s="157"/>
      <c r="O29" s="128"/>
    </row>
    <row r="30" spans="1:24" ht="23.25" customHeight="1">
      <c r="C30" s="156"/>
      <c r="D30" s="142"/>
      <c r="E30" s="142"/>
      <c r="F30" s="142"/>
      <c r="G30" s="142"/>
      <c r="H30" s="142"/>
      <c r="I30" s="142"/>
      <c r="J30" s="142"/>
      <c r="K30" s="146" t="s">
        <v>140</v>
      </c>
      <c r="L30" s="299" t="s">
        <v>11</v>
      </c>
      <c r="M30" s="299"/>
      <c r="N30" s="299"/>
      <c r="O30" s="128"/>
    </row>
    <row r="31" spans="1:24" ht="21.75" customHeight="1">
      <c r="C31" s="156"/>
      <c r="D31" s="142"/>
      <c r="E31" s="142"/>
      <c r="F31" s="142"/>
      <c r="G31" s="142"/>
      <c r="H31" s="142"/>
      <c r="I31" s="142"/>
      <c r="J31" s="142"/>
      <c r="K31" s="147" t="s">
        <v>10</v>
      </c>
      <c r="L31" s="299"/>
      <c r="M31" s="299"/>
      <c r="N31" s="299"/>
      <c r="O31" s="128"/>
    </row>
    <row r="32" spans="1:24" ht="23.25">
      <c r="C32" s="158" t="s">
        <v>141</v>
      </c>
      <c r="D32" s="142"/>
      <c r="E32" s="142"/>
      <c r="F32" s="142"/>
      <c r="G32" s="142"/>
      <c r="H32" s="142"/>
      <c r="I32" s="159"/>
      <c r="J32" s="159"/>
      <c r="K32" s="156"/>
      <c r="L32" s="157"/>
      <c r="M32" s="157"/>
      <c r="N32" s="157"/>
      <c r="O32" s="128"/>
      <c r="P32" s="128"/>
    </row>
    <row r="33" spans="3:16" ht="23.25">
      <c r="C33" s="145" t="s">
        <v>8</v>
      </c>
      <c r="D33" s="142"/>
      <c r="E33" s="142"/>
      <c r="F33" s="142"/>
      <c r="G33" s="142"/>
      <c r="H33" s="142"/>
      <c r="I33" s="142"/>
      <c r="J33" s="142"/>
      <c r="K33" s="156"/>
      <c r="L33" s="157"/>
      <c r="M33" s="157"/>
      <c r="N33" s="157"/>
      <c r="O33" s="128"/>
      <c r="P33" s="128"/>
    </row>
    <row r="34" spans="3:16" ht="23.25">
      <c r="C34" s="158" t="s">
        <v>142</v>
      </c>
      <c r="D34" s="142"/>
      <c r="E34" s="142"/>
      <c r="F34" s="142"/>
      <c r="G34" s="142"/>
      <c r="H34" s="142"/>
      <c r="I34" s="142"/>
      <c r="J34" s="142"/>
      <c r="K34" s="156"/>
      <c r="L34" s="157"/>
      <c r="M34" s="157"/>
      <c r="N34" s="157"/>
      <c r="O34" s="128"/>
      <c r="P34" s="128"/>
    </row>
    <row r="35" spans="3:16" ht="23.25">
      <c r="C35" s="158" t="s">
        <v>143</v>
      </c>
      <c r="D35" s="142"/>
      <c r="E35" s="142"/>
      <c r="F35" s="142"/>
      <c r="G35" s="142"/>
      <c r="H35" s="142"/>
      <c r="I35" s="142"/>
      <c r="J35" s="142"/>
      <c r="K35" s="156"/>
      <c r="L35" s="157"/>
      <c r="M35" s="157"/>
      <c r="N35" s="157"/>
      <c r="O35" s="128"/>
      <c r="P35" s="128"/>
    </row>
    <row r="36" spans="3:16" ht="23.25">
      <c r="C36" s="158" t="s">
        <v>144</v>
      </c>
      <c r="D36" s="142"/>
      <c r="E36" s="145"/>
      <c r="F36" s="160"/>
      <c r="G36" s="160"/>
      <c r="H36" s="160"/>
      <c r="I36" s="160"/>
      <c r="J36" s="160"/>
      <c r="K36" s="161"/>
      <c r="L36" s="157"/>
      <c r="M36" s="157"/>
      <c r="N36" s="157"/>
      <c r="O36" s="128"/>
      <c r="P36" s="128"/>
    </row>
    <row r="37" spans="3:16" ht="23.25">
      <c r="C37" s="156"/>
      <c r="D37" s="142"/>
      <c r="E37" s="145" t="s">
        <v>4</v>
      </c>
      <c r="F37" s="142"/>
      <c r="G37" s="142"/>
      <c r="H37" s="142"/>
      <c r="I37" s="142"/>
      <c r="J37" s="142"/>
      <c r="K37" s="156"/>
      <c r="L37" s="157"/>
      <c r="M37" s="157"/>
      <c r="N37" s="157"/>
      <c r="O37" s="128"/>
      <c r="P37" s="128"/>
    </row>
    <row r="38" spans="3:16" ht="23.25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ht="23.25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ht="23.25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ht="23.25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ht="23.25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 ht="23.2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6" priority="8" operator="lessThan">
      <formula>1.5</formula>
    </cfRule>
  </conditionalFormatting>
  <conditionalFormatting sqref="E6:E20">
    <cfRule type="cellIs" dxfId="5" priority="7" operator="lessThan">
      <formula>1</formula>
    </cfRule>
  </conditionalFormatting>
  <conditionalFormatting sqref="F6:F20">
    <cfRule type="cellIs" dxfId="4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D25" sqref="D25"/>
    </sheetView>
  </sheetViews>
  <sheetFormatPr defaultRowHeight="15"/>
  <cols>
    <col min="1" max="1" width="22" customWidth="1"/>
    <col min="2" max="2" width="28.28515625" customWidth="1"/>
    <col min="3" max="3" width="20.140625" customWidth="1"/>
    <col min="4" max="4" width="20.42578125" customWidth="1"/>
    <col min="5" max="5" width="17.28515625" customWidth="1"/>
    <col min="8" max="8" width="23.85546875" customWidth="1"/>
    <col min="9" max="9" width="22.7109375" customWidth="1"/>
    <col min="10" max="10" width="20.7109375" customWidth="1"/>
    <col min="11" max="11" width="22.28515625" customWidth="1"/>
  </cols>
  <sheetData>
    <row r="1" spans="1:12" ht="26.25" customHeight="1">
      <c r="A1" s="305" t="s">
        <v>71</v>
      </c>
      <c r="B1" s="305"/>
      <c r="C1" s="305"/>
      <c r="D1" s="305"/>
      <c r="E1" s="305"/>
      <c r="H1" s="305" t="s">
        <v>97</v>
      </c>
      <c r="I1" s="305"/>
      <c r="J1" s="305"/>
      <c r="K1" s="305"/>
      <c r="L1" s="305"/>
    </row>
    <row r="2" spans="1:12" ht="51" customHeight="1">
      <c r="A2" s="310" t="s">
        <v>72</v>
      </c>
      <c r="B2" s="312" t="s">
        <v>73</v>
      </c>
      <c r="C2" s="312" t="s">
        <v>74</v>
      </c>
      <c r="D2" s="308" t="s">
        <v>75</v>
      </c>
      <c r="E2" s="309"/>
      <c r="H2" s="306" t="s">
        <v>72</v>
      </c>
      <c r="I2" s="72" t="s">
        <v>93</v>
      </c>
      <c r="J2" s="72" t="s">
        <v>94</v>
      </c>
      <c r="K2" s="308" t="s">
        <v>75</v>
      </c>
      <c r="L2" s="309"/>
    </row>
    <row r="3" spans="1:12" ht="15.75">
      <c r="A3" s="311"/>
      <c r="B3" s="313"/>
      <c r="C3" s="313"/>
      <c r="D3" s="64" t="s">
        <v>76</v>
      </c>
      <c r="E3" s="65" t="s">
        <v>77</v>
      </c>
      <c r="H3" s="307"/>
      <c r="I3" s="73" t="s">
        <v>95</v>
      </c>
      <c r="J3" s="73" t="s">
        <v>96</v>
      </c>
      <c r="K3" s="64" t="s">
        <v>76</v>
      </c>
      <c r="L3" s="74" t="s">
        <v>77</v>
      </c>
    </row>
    <row r="4" spans="1:12" s="71" customFormat="1" ht="27.75" customHeight="1">
      <c r="A4" s="69" t="s">
        <v>78</v>
      </c>
      <c r="B4" s="70"/>
      <c r="C4" s="70"/>
      <c r="D4" s="70"/>
      <c r="E4" s="70"/>
      <c r="H4" s="66" t="s">
        <v>78</v>
      </c>
      <c r="I4" s="75"/>
      <c r="J4" s="75"/>
      <c r="K4" s="75"/>
      <c r="L4" s="76"/>
    </row>
    <row r="5" spans="1:12" ht="23.25">
      <c r="A5" s="66" t="s">
        <v>79</v>
      </c>
      <c r="B5" s="67"/>
      <c r="C5" s="67"/>
      <c r="D5" s="67"/>
      <c r="E5" s="67"/>
      <c r="H5" s="66" t="s">
        <v>79</v>
      </c>
      <c r="I5" s="75"/>
      <c r="J5" s="75"/>
      <c r="K5" s="75"/>
      <c r="L5" s="76"/>
    </row>
    <row r="6" spans="1:12" ht="23.25">
      <c r="A6" s="66" t="s">
        <v>80</v>
      </c>
      <c r="B6" s="67"/>
      <c r="C6" s="67"/>
      <c r="D6" s="67"/>
      <c r="E6" s="67"/>
      <c r="H6" s="66" t="s">
        <v>80</v>
      </c>
      <c r="I6" s="75"/>
      <c r="J6" s="75"/>
      <c r="K6" s="75"/>
      <c r="L6" s="76"/>
    </row>
    <row r="7" spans="1:12" ht="23.25">
      <c r="A7" s="66" t="s">
        <v>81</v>
      </c>
      <c r="B7" s="67"/>
      <c r="C7" s="67"/>
      <c r="D7" s="67"/>
      <c r="E7" s="67"/>
      <c r="H7" s="66" t="s">
        <v>81</v>
      </c>
      <c r="I7" s="75"/>
      <c r="J7" s="75"/>
      <c r="K7" s="75"/>
      <c r="L7" s="76"/>
    </row>
    <row r="8" spans="1:12" ht="23.25">
      <c r="A8" s="66" t="s">
        <v>82</v>
      </c>
      <c r="B8" s="67"/>
      <c r="C8" s="67"/>
      <c r="D8" s="67"/>
      <c r="E8" s="67"/>
      <c r="H8" s="66" t="s">
        <v>82</v>
      </c>
      <c r="I8" s="75"/>
      <c r="J8" s="75"/>
      <c r="K8" s="75"/>
      <c r="L8" s="76"/>
    </row>
    <row r="9" spans="1:12" ht="23.25">
      <c r="A9" s="66" t="s">
        <v>83</v>
      </c>
      <c r="B9" s="67"/>
      <c r="C9" s="67"/>
      <c r="D9" s="67"/>
      <c r="E9" s="67"/>
      <c r="H9" s="69" t="s">
        <v>83</v>
      </c>
      <c r="I9" s="77"/>
      <c r="J9" s="77"/>
      <c r="K9" s="77"/>
      <c r="L9" s="78"/>
    </row>
    <row r="10" spans="1:12" ht="23.25">
      <c r="A10" s="66" t="s">
        <v>70</v>
      </c>
      <c r="B10" s="67"/>
      <c r="C10" s="67"/>
      <c r="D10" s="67"/>
      <c r="E10" s="67"/>
      <c r="H10" s="69" t="s">
        <v>70</v>
      </c>
      <c r="I10" s="77"/>
      <c r="J10" s="77"/>
      <c r="K10" s="77"/>
      <c r="L10" s="78"/>
    </row>
    <row r="11" spans="1:12" ht="23.25">
      <c r="A11" s="66" t="s">
        <v>84</v>
      </c>
      <c r="B11" s="67"/>
      <c r="C11" s="67"/>
      <c r="D11" s="67"/>
      <c r="E11" s="67"/>
      <c r="H11" s="66" t="s">
        <v>84</v>
      </c>
      <c r="I11" s="75"/>
      <c r="J11" s="75"/>
      <c r="K11" s="75"/>
      <c r="L11" s="76"/>
    </row>
    <row r="12" spans="1:12" ht="23.25">
      <c r="A12" s="66" t="s">
        <v>85</v>
      </c>
      <c r="B12" s="67"/>
      <c r="C12" s="67"/>
      <c r="D12" s="67"/>
      <c r="E12" s="67"/>
      <c r="H12" s="66" t="s">
        <v>85</v>
      </c>
      <c r="I12" s="75"/>
      <c r="J12" s="75"/>
      <c r="K12" s="75"/>
      <c r="L12" s="76"/>
    </row>
    <row r="13" spans="1:12" ht="23.25">
      <c r="A13" s="66" t="s">
        <v>86</v>
      </c>
      <c r="B13" s="67"/>
      <c r="C13" s="67"/>
      <c r="D13" s="67"/>
      <c r="E13" s="67"/>
      <c r="H13" s="66" t="s">
        <v>86</v>
      </c>
      <c r="I13" s="75"/>
      <c r="J13" s="75"/>
      <c r="K13" s="75"/>
      <c r="L13" s="76"/>
    </row>
    <row r="14" spans="1:12" ht="27.75" customHeight="1">
      <c r="A14" s="66" t="s">
        <v>33</v>
      </c>
      <c r="B14" s="67"/>
      <c r="C14" s="67"/>
      <c r="D14" s="67"/>
      <c r="E14" s="67"/>
      <c r="H14" s="66" t="s">
        <v>33</v>
      </c>
      <c r="I14" s="75"/>
      <c r="J14" s="75"/>
      <c r="K14" s="75"/>
      <c r="L14" s="76"/>
    </row>
    <row r="15" spans="1:12" ht="23.25">
      <c r="A15" s="66" t="s">
        <v>87</v>
      </c>
      <c r="B15" s="67"/>
      <c r="C15" s="67"/>
      <c r="D15" s="67"/>
      <c r="E15" s="67"/>
      <c r="H15" s="66" t="s">
        <v>87</v>
      </c>
      <c r="I15" s="75"/>
      <c r="J15" s="75"/>
      <c r="K15" s="75"/>
      <c r="L15" s="76"/>
    </row>
    <row r="16" spans="1:12" ht="23.25">
      <c r="A16" s="66" t="s">
        <v>88</v>
      </c>
      <c r="B16" s="67"/>
      <c r="C16" s="67"/>
      <c r="D16" s="67"/>
      <c r="E16" s="67"/>
      <c r="H16" s="69" t="s">
        <v>88</v>
      </c>
      <c r="I16" s="77"/>
      <c r="J16" s="77"/>
      <c r="K16" s="77"/>
      <c r="L16" s="78"/>
    </row>
    <row r="17" spans="1:12" s="71" customFormat="1" ht="23.25">
      <c r="A17" s="69" t="s">
        <v>89</v>
      </c>
      <c r="B17" s="70"/>
      <c r="C17" s="70"/>
      <c r="D17" s="70"/>
      <c r="E17" s="70"/>
      <c r="H17" s="66" t="s">
        <v>89</v>
      </c>
      <c r="I17" s="75"/>
      <c r="J17" s="75"/>
      <c r="K17" s="75"/>
      <c r="L17" s="76"/>
    </row>
    <row r="18" spans="1:12" ht="23.25">
      <c r="A18" s="66" t="s">
        <v>90</v>
      </c>
      <c r="B18" s="67"/>
      <c r="C18" s="67"/>
      <c r="D18" s="67"/>
      <c r="E18" s="67"/>
      <c r="H18" s="66" t="s">
        <v>90</v>
      </c>
      <c r="I18" s="75"/>
      <c r="J18" s="75"/>
      <c r="K18" s="75"/>
      <c r="L18" s="76"/>
    </row>
    <row r="19" spans="1:12" ht="27.75" customHeight="1">
      <c r="A19" s="66" t="s">
        <v>91</v>
      </c>
      <c r="B19" s="67"/>
      <c r="C19" s="67"/>
      <c r="D19" s="67"/>
      <c r="E19" s="67"/>
      <c r="H19" s="66" t="s">
        <v>91</v>
      </c>
      <c r="I19" s="75"/>
      <c r="J19" s="75"/>
      <c r="K19" s="75"/>
      <c r="L19" s="76"/>
    </row>
    <row r="20" spans="1:12" ht="23.25">
      <c r="A20" s="68" t="s">
        <v>92</v>
      </c>
      <c r="B20" s="67"/>
      <c r="C20" s="67"/>
      <c r="D20" s="67"/>
      <c r="E20" s="67"/>
      <c r="H20" s="66" t="s">
        <v>92</v>
      </c>
      <c r="I20" s="75"/>
      <c r="J20" s="75"/>
      <c r="K20" s="75"/>
      <c r="L20" s="76"/>
    </row>
  </sheetData>
  <mergeCells count="8">
    <mergeCell ref="H1:L1"/>
    <mergeCell ref="H2:H3"/>
    <mergeCell ref="K2:L2"/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80" zoomScaleNormal="8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9.5703125" style="1" customWidth="1"/>
    <col min="17" max="17" width="13.7109375" style="1" customWidth="1"/>
    <col min="18" max="44" width="9" style="1" customWidth="1"/>
    <col min="45" max="16384" width="9" style="1"/>
  </cols>
  <sheetData>
    <row r="1" spans="1:16" ht="41.25" customHeight="1" thickBot="1">
      <c r="C1" s="233" t="s">
        <v>108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50"/>
      <c r="P1" s="1" t="s">
        <v>134</v>
      </c>
    </row>
    <row r="2" spans="1:16" ht="54.75" customHeight="1" thickBot="1">
      <c r="C2" s="236" t="s">
        <v>66</v>
      </c>
      <c r="D2" s="238" t="s">
        <v>65</v>
      </c>
      <c r="E2" s="238"/>
      <c r="F2" s="238"/>
      <c r="G2" s="238"/>
      <c r="H2" s="239" t="s">
        <v>64</v>
      </c>
      <c r="I2" s="239"/>
      <c r="J2" s="239"/>
      <c r="K2" s="240" t="s">
        <v>63</v>
      </c>
      <c r="L2" s="240"/>
      <c r="M2" s="240"/>
      <c r="N2" s="265" t="s">
        <v>101</v>
      </c>
      <c r="O2" s="261" t="s">
        <v>102</v>
      </c>
      <c r="P2" s="263" t="s">
        <v>62</v>
      </c>
    </row>
    <row r="3" spans="1:16" ht="38.25" customHeight="1" thickBot="1">
      <c r="C3" s="236"/>
      <c r="D3" s="248" t="s">
        <v>61</v>
      </c>
      <c r="E3" s="248" t="s">
        <v>60</v>
      </c>
      <c r="F3" s="248" t="s">
        <v>59</v>
      </c>
      <c r="G3" s="253" t="s">
        <v>54</v>
      </c>
      <c r="H3" s="251" t="s">
        <v>58</v>
      </c>
      <c r="I3" s="236" t="s">
        <v>57</v>
      </c>
      <c r="J3" s="244" t="s">
        <v>54</v>
      </c>
      <c r="K3" s="246" t="s">
        <v>56</v>
      </c>
      <c r="L3" s="236" t="s">
        <v>55</v>
      </c>
      <c r="M3" s="242" t="s">
        <v>54</v>
      </c>
      <c r="N3" s="265"/>
      <c r="O3" s="261"/>
      <c r="P3" s="264"/>
    </row>
    <row r="4" spans="1:16" ht="36.75" customHeight="1" thickBot="1">
      <c r="C4" s="237"/>
      <c r="D4" s="249"/>
      <c r="E4" s="249"/>
      <c r="F4" s="249"/>
      <c r="G4" s="254"/>
      <c r="H4" s="252"/>
      <c r="I4" s="237"/>
      <c r="J4" s="245"/>
      <c r="K4" s="247"/>
      <c r="L4" s="237"/>
      <c r="M4" s="243"/>
      <c r="N4" s="266"/>
      <c r="O4" s="262"/>
      <c r="P4" s="264"/>
    </row>
    <row r="5" spans="1:16" s="36" customFormat="1" ht="35.1" customHeight="1" thickBot="1">
      <c r="A5" s="36">
        <v>13</v>
      </c>
      <c r="B5" s="45">
        <v>1</v>
      </c>
      <c r="C5" s="44" t="s">
        <v>53</v>
      </c>
      <c r="D5" s="49">
        <v>3.79</v>
      </c>
      <c r="E5" s="49">
        <v>3.62</v>
      </c>
      <c r="F5" s="49">
        <v>2.14</v>
      </c>
      <c r="G5" s="99">
        <f t="shared" ref="G5:G20" si="0">(IF(D5&lt;1.5,1,0))+(IF(E5&lt;1,1,0))+(IF(F5&lt;0.8,1,0))</f>
        <v>0</v>
      </c>
      <c r="H5" s="100">
        <v>555016421.17999995</v>
      </c>
      <c r="I5" s="101">
        <v>6645785.5999999996</v>
      </c>
      <c r="J5" s="99">
        <f t="shared" ref="J5:J20" si="1">IF(I5&lt;0,1,0)+IF(H5&lt;0,1,0)</f>
        <v>0</v>
      </c>
      <c r="K5" s="102">
        <f>SUM(I5/2)</f>
        <v>3322892.8</v>
      </c>
      <c r="L5" s="103"/>
      <c r="M5" s="99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1">
        <f t="shared" ref="N5:N20" si="2">SUM(G5+J5+M5)</f>
        <v>0</v>
      </c>
      <c r="O5" s="51">
        <f>ตค61!N5</f>
        <v>1</v>
      </c>
      <c r="P5" s="105">
        <v>228395969.93000001</v>
      </c>
    </row>
    <row r="6" spans="1:16" s="36" customFormat="1" ht="35.1" customHeight="1" thickBot="1">
      <c r="A6" s="36">
        <v>2</v>
      </c>
      <c r="B6" s="45">
        <v>2</v>
      </c>
      <c r="C6" s="44" t="s">
        <v>51</v>
      </c>
      <c r="D6" s="49">
        <v>0.93</v>
      </c>
      <c r="E6" s="49">
        <v>0.85</v>
      </c>
      <c r="F6" s="49">
        <v>0.51</v>
      </c>
      <c r="G6" s="99">
        <f t="shared" si="0"/>
        <v>3</v>
      </c>
      <c r="H6" s="100">
        <v>-10055596.52</v>
      </c>
      <c r="I6" s="101">
        <v>6924844.8700000001</v>
      </c>
      <c r="J6" s="99">
        <f t="shared" si="1"/>
        <v>1</v>
      </c>
      <c r="K6" s="102">
        <f t="shared" ref="K6:K20" si="3">SUM(I6/2)</f>
        <v>3462422.4350000001</v>
      </c>
      <c r="L6" s="103"/>
      <c r="M6" s="99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1">
        <f t="shared" si="2"/>
        <v>4</v>
      </c>
      <c r="O6" s="51">
        <f>ตค61!N6</f>
        <v>7</v>
      </c>
      <c r="P6" s="106">
        <v>-69600869.900000006</v>
      </c>
    </row>
    <row r="7" spans="1:16" s="36" customFormat="1" ht="35.1" customHeight="1" thickBot="1">
      <c r="A7" s="36">
        <v>8</v>
      </c>
      <c r="B7" s="45">
        <v>3</v>
      </c>
      <c r="C7" s="44" t="s">
        <v>49</v>
      </c>
      <c r="D7" s="49">
        <v>1.49</v>
      </c>
      <c r="E7" s="49">
        <v>1.4</v>
      </c>
      <c r="F7" s="49">
        <v>1.08</v>
      </c>
      <c r="G7" s="99">
        <f t="shared" si="0"/>
        <v>1</v>
      </c>
      <c r="H7" s="100">
        <v>11859125.199999999</v>
      </c>
      <c r="I7" s="101">
        <v>8441274.8499999996</v>
      </c>
      <c r="J7" s="99">
        <f t="shared" si="1"/>
        <v>0</v>
      </c>
      <c r="K7" s="102">
        <f t="shared" si="3"/>
        <v>4220637.4249999998</v>
      </c>
      <c r="L7" s="103"/>
      <c r="M7" s="99">
        <f t="shared" si="4"/>
        <v>0</v>
      </c>
      <c r="N7" s="51">
        <f t="shared" si="2"/>
        <v>1</v>
      </c>
      <c r="O7" s="51">
        <f>ตค61!N7</f>
        <v>1</v>
      </c>
      <c r="P7" s="106">
        <v>1977999.22</v>
      </c>
    </row>
    <row r="8" spans="1:16" s="36" customFormat="1" ht="35.1" customHeight="1" thickBot="1">
      <c r="A8" s="36">
        <v>16</v>
      </c>
      <c r="B8" s="45">
        <v>4</v>
      </c>
      <c r="C8" s="44" t="s">
        <v>47</v>
      </c>
      <c r="D8" s="49">
        <v>1.55</v>
      </c>
      <c r="E8" s="49">
        <v>1.39</v>
      </c>
      <c r="F8" s="49">
        <v>0.99</v>
      </c>
      <c r="G8" s="99">
        <f t="shared" si="0"/>
        <v>0</v>
      </c>
      <c r="H8" s="100">
        <v>9922771.7599999998</v>
      </c>
      <c r="I8" s="101">
        <v>7898552.5099999998</v>
      </c>
      <c r="J8" s="99">
        <f t="shared" si="1"/>
        <v>0</v>
      </c>
      <c r="K8" s="102">
        <f t="shared" si="3"/>
        <v>3949276.2549999999</v>
      </c>
      <c r="L8" s="103"/>
      <c r="M8" s="99">
        <f t="shared" si="4"/>
        <v>0</v>
      </c>
      <c r="N8" s="51">
        <f t="shared" si="2"/>
        <v>0</v>
      </c>
      <c r="O8" s="51">
        <f>ตค61!N8</f>
        <v>4</v>
      </c>
      <c r="P8" s="106">
        <v>-121374.78</v>
      </c>
    </row>
    <row r="9" spans="1:16" s="36" customFormat="1" ht="35.1" customHeight="1" thickBot="1">
      <c r="A9" s="36">
        <v>14</v>
      </c>
      <c r="B9" s="45">
        <v>5</v>
      </c>
      <c r="C9" s="44" t="s">
        <v>45</v>
      </c>
      <c r="D9" s="49">
        <v>1.77</v>
      </c>
      <c r="E9" s="49">
        <v>1.61</v>
      </c>
      <c r="F9" s="49">
        <v>1.28</v>
      </c>
      <c r="G9" s="99">
        <f t="shared" si="0"/>
        <v>0</v>
      </c>
      <c r="H9" s="100">
        <v>17203699.629999999</v>
      </c>
      <c r="I9" s="101">
        <v>6831681.5999999996</v>
      </c>
      <c r="J9" s="99">
        <f t="shared" si="1"/>
        <v>0</v>
      </c>
      <c r="K9" s="102">
        <f t="shared" si="3"/>
        <v>3415840.8</v>
      </c>
      <c r="L9" s="103"/>
      <c r="M9" s="99">
        <f t="shared" si="4"/>
        <v>0</v>
      </c>
      <c r="N9" s="51">
        <f t="shared" si="2"/>
        <v>0</v>
      </c>
      <c r="O9" s="51">
        <f>ตค61!N9</f>
        <v>0</v>
      </c>
      <c r="P9" s="106">
        <v>6007415.4400000004</v>
      </c>
    </row>
    <row r="10" spans="1:16" s="36" customFormat="1" ht="35.1" customHeight="1" thickBot="1">
      <c r="A10" s="36">
        <v>10</v>
      </c>
      <c r="B10" s="45">
        <v>6</v>
      </c>
      <c r="C10" s="47" t="s">
        <v>43</v>
      </c>
      <c r="D10" s="49">
        <v>1.75</v>
      </c>
      <c r="E10" s="49">
        <v>1.59</v>
      </c>
      <c r="F10" s="49">
        <v>1.35</v>
      </c>
      <c r="G10" s="99">
        <f t="shared" si="0"/>
        <v>0</v>
      </c>
      <c r="H10" s="100">
        <v>9521158.0700000003</v>
      </c>
      <c r="I10" s="101">
        <v>7703166.1699999999</v>
      </c>
      <c r="J10" s="99">
        <f t="shared" si="1"/>
        <v>0</v>
      </c>
      <c r="K10" s="102">
        <f t="shared" si="3"/>
        <v>3851583.085</v>
      </c>
      <c r="L10" s="103"/>
      <c r="M10" s="99">
        <f t="shared" si="4"/>
        <v>0</v>
      </c>
      <c r="N10" s="51">
        <f t="shared" si="2"/>
        <v>0</v>
      </c>
      <c r="O10" s="51">
        <f>ตค61!N10</f>
        <v>3</v>
      </c>
      <c r="P10" s="106">
        <v>4407280.16</v>
      </c>
    </row>
    <row r="11" spans="1:16" s="36" customFormat="1" ht="35.1" customHeight="1" thickBot="1">
      <c r="A11" s="36">
        <v>11</v>
      </c>
      <c r="B11" s="45">
        <v>7</v>
      </c>
      <c r="C11" s="47" t="s">
        <v>41</v>
      </c>
      <c r="D11" s="49">
        <v>1.39</v>
      </c>
      <c r="E11" s="49">
        <v>1.21</v>
      </c>
      <c r="F11" s="49">
        <v>0.84</v>
      </c>
      <c r="G11" s="99">
        <f t="shared" si="0"/>
        <v>1</v>
      </c>
      <c r="H11" s="100">
        <v>21288543.030000001</v>
      </c>
      <c r="I11" s="104">
        <v>9960418.0500000007</v>
      </c>
      <c r="J11" s="99">
        <f t="shared" si="1"/>
        <v>0</v>
      </c>
      <c r="K11" s="102">
        <f t="shared" si="3"/>
        <v>4980209.0250000004</v>
      </c>
      <c r="L11" s="103"/>
      <c r="M11" s="99">
        <f t="shared" si="4"/>
        <v>0</v>
      </c>
      <c r="N11" s="51">
        <f t="shared" si="2"/>
        <v>1</v>
      </c>
      <c r="O11" s="51">
        <f>ตค61!N11</f>
        <v>1</v>
      </c>
      <c r="P11" s="106">
        <v>-9453106.1799999997</v>
      </c>
    </row>
    <row r="12" spans="1:16" s="36" customFormat="1" ht="35.1" customHeight="1" thickBot="1">
      <c r="A12" s="36">
        <v>4</v>
      </c>
      <c r="B12" s="45">
        <v>8</v>
      </c>
      <c r="C12" s="47" t="s">
        <v>39</v>
      </c>
      <c r="D12" s="49">
        <v>1.2</v>
      </c>
      <c r="E12" s="49">
        <v>1.0900000000000001</v>
      </c>
      <c r="F12" s="49">
        <v>0.88</v>
      </c>
      <c r="G12" s="99">
        <f t="shared" si="0"/>
        <v>1</v>
      </c>
      <c r="H12" s="100">
        <v>6251915.21</v>
      </c>
      <c r="I12" s="101">
        <v>9995646.6699999999</v>
      </c>
      <c r="J12" s="99">
        <f t="shared" si="1"/>
        <v>0</v>
      </c>
      <c r="K12" s="102">
        <f t="shared" si="3"/>
        <v>4997823.335</v>
      </c>
      <c r="L12" s="103"/>
      <c r="M12" s="99">
        <f t="shared" si="4"/>
        <v>0</v>
      </c>
      <c r="N12" s="51">
        <f t="shared" si="2"/>
        <v>1</v>
      </c>
      <c r="O12" s="51">
        <f>ตค61!N12</f>
        <v>4</v>
      </c>
      <c r="P12" s="106">
        <v>-3874870.73</v>
      </c>
    </row>
    <row r="13" spans="1:16" s="36" customFormat="1" ht="35.1" customHeight="1" thickBot="1">
      <c r="A13" s="36">
        <v>5</v>
      </c>
      <c r="B13" s="45">
        <v>9</v>
      </c>
      <c r="C13" s="47" t="s">
        <v>37</v>
      </c>
      <c r="D13" s="49">
        <v>1.34</v>
      </c>
      <c r="E13" s="49">
        <v>1.26</v>
      </c>
      <c r="F13" s="49">
        <v>1.1000000000000001</v>
      </c>
      <c r="G13" s="99">
        <f t="shared" si="0"/>
        <v>1</v>
      </c>
      <c r="H13" s="100">
        <v>10585021.76</v>
      </c>
      <c r="I13" s="101">
        <v>7338660.0800000001</v>
      </c>
      <c r="J13" s="99">
        <f t="shared" si="1"/>
        <v>0</v>
      </c>
      <c r="K13" s="102">
        <f t="shared" si="3"/>
        <v>3669330.04</v>
      </c>
      <c r="L13" s="103"/>
      <c r="M13" s="99">
        <f t="shared" si="4"/>
        <v>0</v>
      </c>
      <c r="N13" s="51">
        <f t="shared" si="2"/>
        <v>1</v>
      </c>
      <c r="O13" s="51">
        <f>ตค61!N13</f>
        <v>1</v>
      </c>
      <c r="P13" s="106">
        <v>3019393.75</v>
      </c>
    </row>
    <row r="14" spans="1:16" s="36" customFormat="1" ht="35.1" customHeight="1" thickBot="1">
      <c r="A14" s="36">
        <v>3</v>
      </c>
      <c r="B14" s="45">
        <v>10</v>
      </c>
      <c r="C14" s="47" t="s">
        <v>35</v>
      </c>
      <c r="D14" s="49">
        <v>1.77</v>
      </c>
      <c r="E14" s="49">
        <v>1.63</v>
      </c>
      <c r="F14" s="49">
        <v>1.29</v>
      </c>
      <c r="G14" s="99">
        <f t="shared" si="0"/>
        <v>0</v>
      </c>
      <c r="H14" s="100">
        <v>14700813.41</v>
      </c>
      <c r="I14" s="101">
        <v>9168842.2100000009</v>
      </c>
      <c r="J14" s="99">
        <f t="shared" si="1"/>
        <v>0</v>
      </c>
      <c r="K14" s="102">
        <f t="shared" si="3"/>
        <v>4584421.1050000004</v>
      </c>
      <c r="L14" s="103"/>
      <c r="M14" s="99">
        <f t="shared" si="4"/>
        <v>0</v>
      </c>
      <c r="N14" s="51">
        <f t="shared" si="2"/>
        <v>0</v>
      </c>
      <c r="O14" s="51">
        <f>ตค61!N14</f>
        <v>1</v>
      </c>
      <c r="P14" s="106">
        <v>5610351.0599999996</v>
      </c>
    </row>
    <row r="15" spans="1:16" s="36" customFormat="1" ht="35.1" customHeight="1" thickBot="1">
      <c r="A15" s="36">
        <v>9</v>
      </c>
      <c r="B15" s="45">
        <v>11</v>
      </c>
      <c r="C15" s="47" t="s">
        <v>33</v>
      </c>
      <c r="D15" s="49">
        <v>2.37</v>
      </c>
      <c r="E15" s="49">
        <v>2.11</v>
      </c>
      <c r="F15" s="49">
        <v>1.53</v>
      </c>
      <c r="G15" s="99">
        <f t="shared" si="0"/>
        <v>0</v>
      </c>
      <c r="H15" s="100">
        <v>16673688.08</v>
      </c>
      <c r="I15" s="101">
        <v>10846219.24</v>
      </c>
      <c r="J15" s="99">
        <f t="shared" si="1"/>
        <v>0</v>
      </c>
      <c r="K15" s="102">
        <f t="shared" si="3"/>
        <v>5423109.6200000001</v>
      </c>
      <c r="L15" s="103"/>
      <c r="M15" s="99">
        <f t="shared" si="4"/>
        <v>0</v>
      </c>
      <c r="N15" s="51">
        <f t="shared" si="2"/>
        <v>0</v>
      </c>
      <c r="O15" s="51">
        <f>ตค61!N15</f>
        <v>0</v>
      </c>
      <c r="P15" s="106">
        <v>6475697.4900000002</v>
      </c>
    </row>
    <row r="16" spans="1:16" s="36" customFormat="1" ht="35.1" customHeight="1" thickBot="1">
      <c r="A16" s="36">
        <v>15</v>
      </c>
      <c r="B16" s="45">
        <v>12</v>
      </c>
      <c r="C16" s="47" t="s">
        <v>31</v>
      </c>
      <c r="D16" s="49">
        <v>2.21</v>
      </c>
      <c r="E16" s="49">
        <v>1.98</v>
      </c>
      <c r="F16" s="49">
        <v>1.7</v>
      </c>
      <c r="G16" s="99">
        <f t="shared" si="0"/>
        <v>0</v>
      </c>
      <c r="H16" s="100">
        <v>49897123.899999999</v>
      </c>
      <c r="I16" s="101">
        <v>11746313.75</v>
      </c>
      <c r="J16" s="99">
        <f t="shared" si="1"/>
        <v>0</v>
      </c>
      <c r="K16" s="102">
        <f t="shared" si="3"/>
        <v>5873156.875</v>
      </c>
      <c r="L16" s="103"/>
      <c r="M16" s="99">
        <f t="shared" si="4"/>
        <v>0</v>
      </c>
      <c r="N16" s="51">
        <f t="shared" si="2"/>
        <v>0</v>
      </c>
      <c r="O16" s="51">
        <f>ตค61!N16</f>
        <v>0</v>
      </c>
      <c r="P16" s="106">
        <v>29039404.260000002</v>
      </c>
    </row>
    <row r="17" spans="1:16" s="36" customFormat="1" ht="35.1" customHeight="1" thickBot="1">
      <c r="A17" s="36">
        <v>6</v>
      </c>
      <c r="B17" s="45">
        <v>13</v>
      </c>
      <c r="C17" s="47" t="s">
        <v>29</v>
      </c>
      <c r="D17" s="49">
        <v>1.44</v>
      </c>
      <c r="E17" s="49">
        <v>1.3</v>
      </c>
      <c r="F17" s="49">
        <v>1.06</v>
      </c>
      <c r="G17" s="99">
        <f t="shared" si="0"/>
        <v>1</v>
      </c>
      <c r="H17" s="100">
        <v>4782379.04</v>
      </c>
      <c r="I17" s="101">
        <v>5608027.5199999996</v>
      </c>
      <c r="J17" s="99">
        <f t="shared" si="1"/>
        <v>0</v>
      </c>
      <c r="K17" s="102">
        <f t="shared" si="3"/>
        <v>2804013.76</v>
      </c>
      <c r="L17" s="103"/>
      <c r="M17" s="99">
        <f t="shared" si="4"/>
        <v>0</v>
      </c>
      <c r="N17" s="51">
        <f t="shared" si="2"/>
        <v>1</v>
      </c>
      <c r="O17" s="51">
        <f>ตค61!N17</f>
        <v>3</v>
      </c>
      <c r="P17" s="106">
        <v>652540.85</v>
      </c>
    </row>
    <row r="18" spans="1:16" s="36" customFormat="1" ht="35.1" customHeight="1" thickBot="1">
      <c r="A18" s="36">
        <v>1</v>
      </c>
      <c r="B18" s="45">
        <v>14</v>
      </c>
      <c r="C18" s="47" t="s">
        <v>27</v>
      </c>
      <c r="D18" s="49">
        <v>1.55</v>
      </c>
      <c r="E18" s="49">
        <v>1.46</v>
      </c>
      <c r="F18" s="49">
        <v>1.07</v>
      </c>
      <c r="G18" s="99">
        <f t="shared" si="0"/>
        <v>0</v>
      </c>
      <c r="H18" s="100">
        <v>14081988.949999999</v>
      </c>
      <c r="I18" s="101">
        <v>10631950.34</v>
      </c>
      <c r="J18" s="99">
        <f t="shared" si="1"/>
        <v>0</v>
      </c>
      <c r="K18" s="102">
        <f t="shared" si="3"/>
        <v>5315975.17</v>
      </c>
      <c r="L18" s="103"/>
      <c r="M18" s="99">
        <f t="shared" si="4"/>
        <v>0</v>
      </c>
      <c r="N18" s="51">
        <f t="shared" si="2"/>
        <v>0</v>
      </c>
      <c r="O18" s="51">
        <f>ตค61!N18</f>
        <v>2</v>
      </c>
      <c r="P18" s="106">
        <v>1911284.3</v>
      </c>
    </row>
    <row r="19" spans="1:16" s="36" customFormat="1" ht="35.1" customHeight="1" thickBot="1">
      <c r="A19" s="36">
        <v>7</v>
      </c>
      <c r="B19" s="45">
        <v>15</v>
      </c>
      <c r="C19" s="47" t="s">
        <v>25</v>
      </c>
      <c r="D19" s="49">
        <v>1.18</v>
      </c>
      <c r="E19" s="49">
        <v>1.02</v>
      </c>
      <c r="F19" s="49">
        <v>0.72</v>
      </c>
      <c r="G19" s="99">
        <f t="shared" si="0"/>
        <v>2</v>
      </c>
      <c r="H19" s="100">
        <v>2156928.9300000002</v>
      </c>
      <c r="I19" s="101">
        <v>5172354.6500000004</v>
      </c>
      <c r="J19" s="99">
        <f t="shared" si="1"/>
        <v>0</v>
      </c>
      <c r="K19" s="102">
        <f t="shared" si="3"/>
        <v>2586177.3250000002</v>
      </c>
      <c r="L19" s="103"/>
      <c r="M19" s="99">
        <f t="shared" si="4"/>
        <v>0</v>
      </c>
      <c r="N19" s="51">
        <f t="shared" si="2"/>
        <v>2</v>
      </c>
      <c r="O19" s="51">
        <f>ตค61!N19</f>
        <v>7</v>
      </c>
      <c r="P19" s="106">
        <v>-3530148.95</v>
      </c>
    </row>
    <row r="20" spans="1:16" s="36" customFormat="1" ht="35.1" customHeight="1" thickBot="1">
      <c r="A20" s="36">
        <v>12</v>
      </c>
      <c r="B20" s="45">
        <v>16</v>
      </c>
      <c r="C20" s="44" t="s">
        <v>23</v>
      </c>
      <c r="D20" s="49">
        <v>1.38</v>
      </c>
      <c r="E20" s="49">
        <v>1.26</v>
      </c>
      <c r="F20" s="49">
        <v>0.99</v>
      </c>
      <c r="G20" s="99">
        <f t="shared" si="0"/>
        <v>1</v>
      </c>
      <c r="H20" s="100">
        <v>4828396.2300000004</v>
      </c>
      <c r="I20" s="101">
        <v>3852640.42</v>
      </c>
      <c r="J20" s="99">
        <f t="shared" si="1"/>
        <v>0</v>
      </c>
      <c r="K20" s="102">
        <f t="shared" si="3"/>
        <v>1926320.21</v>
      </c>
      <c r="L20" s="103"/>
      <c r="M20" s="99">
        <f t="shared" si="4"/>
        <v>0</v>
      </c>
      <c r="N20" s="51">
        <f t="shared" si="2"/>
        <v>1</v>
      </c>
      <c r="O20" s="51">
        <f>ตค61!N20</f>
        <v>2</v>
      </c>
      <c r="P20" s="106">
        <v>-133151.46</v>
      </c>
    </row>
    <row r="21" spans="1:16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31" t="s">
        <v>11</v>
      </c>
      <c r="M23" s="231"/>
      <c r="N23" s="231"/>
    </row>
    <row r="24" spans="1:16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31"/>
      <c r="M24" s="231"/>
      <c r="N24" s="231"/>
    </row>
    <row r="25" spans="1:16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31" t="s">
        <v>11</v>
      </c>
      <c r="M25" s="231"/>
      <c r="N25" s="231"/>
    </row>
    <row r="26" spans="1:16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31"/>
      <c r="M26" s="231"/>
      <c r="N26" s="231"/>
    </row>
    <row r="27" spans="1:16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5" t="s">
        <v>11</v>
      </c>
      <c r="L27" s="255"/>
      <c r="M27" s="23"/>
      <c r="N27" s="23"/>
    </row>
    <row r="28" spans="1:16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>
      <c r="I29" s="10"/>
      <c r="J29" s="10"/>
      <c r="K29" s="2"/>
      <c r="L29" s="9"/>
      <c r="M29" s="9"/>
      <c r="N29" s="9"/>
    </row>
    <row r="30" spans="1:16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31" t="s">
        <v>11</v>
      </c>
      <c r="M30" s="231"/>
      <c r="N30" s="231"/>
    </row>
    <row r="31" spans="1:16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31"/>
      <c r="M31" s="231"/>
      <c r="N31" s="231"/>
    </row>
    <row r="32" spans="1:16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45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44" priority="6" operator="lessThan">
      <formula>1.5</formula>
    </cfRule>
  </conditionalFormatting>
  <conditionalFormatting sqref="E5:E20">
    <cfRule type="cellIs" dxfId="43" priority="5" operator="lessThan">
      <formula>1</formula>
    </cfRule>
  </conditionalFormatting>
  <conditionalFormatting sqref="F5:F20">
    <cfRule type="cellIs" dxfId="42" priority="4" operator="lessThan">
      <formula>0.8</formula>
    </cfRule>
  </conditionalFormatting>
  <conditionalFormatting sqref="G5:G20">
    <cfRule type="cellIs" dxfId="41" priority="3" operator="greaterThan">
      <formula>0</formula>
    </cfRule>
  </conditionalFormatting>
  <conditionalFormatting sqref="H5:H20">
    <cfRule type="cellIs" dxfId="40" priority="2" operator="lessThan">
      <formula>0</formula>
    </cfRule>
  </conditionalFormatting>
  <conditionalFormatting sqref="I5:I20">
    <cfRule type="cellIs" dxfId="39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85" zoomScaleNormal="85" workbookViewId="0">
      <pane xSplit="3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M10" sqref="M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20" width="9" style="1" customWidth="1"/>
    <col min="21" max="21" width="21" style="1" customWidth="1"/>
    <col min="22" max="22" width="19" style="1" customWidth="1"/>
    <col min="23" max="23" width="19.42578125" style="1" bestFit="1" customWidth="1"/>
    <col min="24" max="24" width="22.85546875" style="1" customWidth="1"/>
    <col min="25" max="52" width="9" style="1" customWidth="1"/>
    <col min="53" max="16384" width="9" style="1"/>
  </cols>
  <sheetData>
    <row r="1" spans="1:24" ht="41.25" customHeight="1" thickBot="1">
      <c r="C1" s="233" t="s">
        <v>107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50"/>
      <c r="P1" s="1" t="s">
        <v>135</v>
      </c>
    </row>
    <row r="2" spans="1:24" ht="54.75" customHeight="1" thickBot="1">
      <c r="C2" s="236" t="s">
        <v>66</v>
      </c>
      <c r="D2" s="238" t="s">
        <v>65</v>
      </c>
      <c r="E2" s="238"/>
      <c r="F2" s="238"/>
      <c r="G2" s="238"/>
      <c r="H2" s="239" t="s">
        <v>64</v>
      </c>
      <c r="I2" s="239"/>
      <c r="J2" s="239"/>
      <c r="K2" s="240" t="s">
        <v>63</v>
      </c>
      <c r="L2" s="240"/>
      <c r="M2" s="240"/>
      <c r="N2" s="267" t="s">
        <v>112</v>
      </c>
      <c r="O2" s="269" t="s">
        <v>111</v>
      </c>
      <c r="P2" s="263" t="s">
        <v>62</v>
      </c>
    </row>
    <row r="3" spans="1:24" ht="38.25" customHeight="1" thickBot="1">
      <c r="C3" s="236"/>
      <c r="D3" s="248" t="s">
        <v>61</v>
      </c>
      <c r="E3" s="248" t="s">
        <v>60</v>
      </c>
      <c r="F3" s="248" t="s">
        <v>59</v>
      </c>
      <c r="G3" s="253" t="s">
        <v>54</v>
      </c>
      <c r="H3" s="251" t="s">
        <v>58</v>
      </c>
      <c r="I3" s="236" t="s">
        <v>57</v>
      </c>
      <c r="J3" s="244" t="s">
        <v>54</v>
      </c>
      <c r="K3" s="246" t="s">
        <v>56</v>
      </c>
      <c r="L3" s="236" t="s">
        <v>55</v>
      </c>
      <c r="M3" s="242" t="s">
        <v>54</v>
      </c>
      <c r="N3" s="267"/>
      <c r="O3" s="269"/>
      <c r="P3" s="264"/>
    </row>
    <row r="4" spans="1:24" ht="36.75" customHeight="1" thickBot="1">
      <c r="C4" s="237"/>
      <c r="D4" s="249"/>
      <c r="E4" s="249"/>
      <c r="F4" s="249"/>
      <c r="G4" s="254"/>
      <c r="H4" s="252"/>
      <c r="I4" s="237"/>
      <c r="J4" s="245"/>
      <c r="K4" s="247"/>
      <c r="L4" s="237"/>
      <c r="M4" s="243"/>
      <c r="N4" s="268"/>
      <c r="O4" s="270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48">
        <v>3.75</v>
      </c>
      <c r="E5" s="48">
        <v>3.57</v>
      </c>
      <c r="F5" s="48">
        <v>2.0699999999999998</v>
      </c>
      <c r="G5" s="38">
        <f t="shared" ref="G5:G20" si="0">(IF(D5&lt;1.5,1,0))+(IF(E5&lt;1,1,0))+(IF(F5&lt;0.8,1,0))</f>
        <v>0</v>
      </c>
      <c r="H5" s="46">
        <v>555976038.39999998</v>
      </c>
      <c r="I5" s="41">
        <v>28011689.140000001</v>
      </c>
      <c r="J5" s="38">
        <f t="shared" ref="J5:J20" si="1">IF(I5&lt;0,1,0)+IF(H5&lt;0,1,0)</f>
        <v>0</v>
      </c>
      <c r="K5" s="40">
        <f>SUM(I5/3)</f>
        <v>9337229.7133333329</v>
      </c>
      <c r="L5" s="39"/>
      <c r="M5" s="38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1">
        <f t="shared" ref="N5:N20" si="2">SUM(G5+J5+M5)</f>
        <v>0</v>
      </c>
      <c r="O5" s="51">
        <f>+พย61!N5</f>
        <v>0</v>
      </c>
      <c r="P5" s="107">
        <v>219180025.28</v>
      </c>
      <c r="Q5" s="36">
        <v>0</v>
      </c>
      <c r="R5" s="37" t="s">
        <v>52</v>
      </c>
      <c r="U5" s="56">
        <v>33012199.886666667</v>
      </c>
      <c r="V5" s="59">
        <f>SUM(H5)</f>
        <v>555976038.39999998</v>
      </c>
      <c r="W5" s="59">
        <f>SUM(I5)</f>
        <v>28011689.140000001</v>
      </c>
      <c r="X5" s="56">
        <f>SUM(P5)</f>
        <v>219180025.28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42">
        <v>0.89</v>
      </c>
      <c r="E6" s="48">
        <v>0.82</v>
      </c>
      <c r="F6" s="48">
        <v>0.49</v>
      </c>
      <c r="G6" s="43">
        <f t="shared" si="0"/>
        <v>3</v>
      </c>
      <c r="H6" s="46">
        <v>-17471528.649999999</v>
      </c>
      <c r="I6" s="41">
        <v>21875819.050000001</v>
      </c>
      <c r="J6" s="38">
        <f t="shared" si="1"/>
        <v>1</v>
      </c>
      <c r="K6" s="40">
        <f t="shared" ref="K6:K20" si="3">SUM(I6/3)</f>
        <v>7291939.6833333336</v>
      </c>
      <c r="L6" s="39"/>
      <c r="M6" s="38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1">
        <f t="shared" si="2"/>
        <v>4</v>
      </c>
      <c r="O6" s="51">
        <f>+พย61!N6</f>
        <v>4</v>
      </c>
      <c r="P6" s="108">
        <v>-75443907.049999997</v>
      </c>
      <c r="Q6" s="36">
        <v>3</v>
      </c>
      <c r="R6" s="37" t="s">
        <v>50</v>
      </c>
      <c r="U6" s="56">
        <v>4984296.9133333331</v>
      </c>
      <c r="V6" s="59">
        <f t="shared" ref="V6:V20" si="5">SUM(H6)</f>
        <v>-17471528.649999999</v>
      </c>
      <c r="W6" s="59">
        <f t="shared" ref="W6:W20" si="6">SUM(I6)</f>
        <v>21875819.050000001</v>
      </c>
      <c r="X6" s="56">
        <f t="shared" ref="X6:X20" si="7">SUM(P6)</f>
        <v>-75443907.049999997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42">
        <v>1.44</v>
      </c>
      <c r="E7" s="48">
        <v>1.32</v>
      </c>
      <c r="F7" s="48">
        <v>0.97</v>
      </c>
      <c r="G7" s="43">
        <f t="shared" si="0"/>
        <v>1</v>
      </c>
      <c r="H7" s="46">
        <v>10619990.630000001</v>
      </c>
      <c r="I7" s="41">
        <v>6633435.9800000004</v>
      </c>
      <c r="J7" s="38">
        <f t="shared" si="1"/>
        <v>0</v>
      </c>
      <c r="K7" s="40">
        <f t="shared" si="3"/>
        <v>2211145.3266666667</v>
      </c>
      <c r="L7" s="39"/>
      <c r="M7" s="38">
        <f t="shared" si="4"/>
        <v>0</v>
      </c>
      <c r="N7" s="51">
        <f t="shared" si="2"/>
        <v>1</v>
      </c>
      <c r="O7" s="51">
        <f>+พย61!N7</f>
        <v>1</v>
      </c>
      <c r="P7" s="108">
        <v>-680538.23</v>
      </c>
      <c r="Q7" s="36">
        <v>3</v>
      </c>
      <c r="R7" s="37" t="s">
        <v>48</v>
      </c>
      <c r="U7" s="56">
        <v>2713175.5533333332</v>
      </c>
      <c r="V7" s="59">
        <f t="shared" si="5"/>
        <v>10619990.630000001</v>
      </c>
      <c r="W7" s="59">
        <f t="shared" si="6"/>
        <v>6633435.9800000004</v>
      </c>
      <c r="X7" s="56">
        <f t="shared" si="7"/>
        <v>-680538.23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48">
        <v>1.35</v>
      </c>
      <c r="E8" s="48">
        <v>1.18</v>
      </c>
      <c r="F8" s="48">
        <v>0.86</v>
      </c>
      <c r="G8" s="38">
        <f t="shared" si="0"/>
        <v>1</v>
      </c>
      <c r="H8" s="46">
        <v>6660006.9800000004</v>
      </c>
      <c r="I8" s="41">
        <v>5254332.4000000004</v>
      </c>
      <c r="J8" s="38">
        <f t="shared" si="1"/>
        <v>0</v>
      </c>
      <c r="K8" s="40">
        <f t="shared" si="3"/>
        <v>1751444.1333333335</v>
      </c>
      <c r="L8" s="39"/>
      <c r="M8" s="38">
        <f t="shared" si="4"/>
        <v>0</v>
      </c>
      <c r="N8" s="51">
        <f t="shared" si="2"/>
        <v>1</v>
      </c>
      <c r="O8" s="51">
        <f>+พย61!N8</f>
        <v>0</v>
      </c>
      <c r="P8" s="108">
        <v>-2621737.88</v>
      </c>
      <c r="Q8" s="36">
        <v>0</v>
      </c>
      <c r="R8" s="37" t="s">
        <v>46</v>
      </c>
      <c r="U8" s="56">
        <v>1844858.11</v>
      </c>
      <c r="V8" s="59">
        <f t="shared" si="5"/>
        <v>6660006.9800000004</v>
      </c>
      <c r="W8" s="59">
        <f t="shared" si="6"/>
        <v>5254332.4000000004</v>
      </c>
      <c r="X8" s="56">
        <f t="shared" si="7"/>
        <v>-2621737.88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49">
        <v>1.72</v>
      </c>
      <c r="E9" s="48">
        <v>1.56</v>
      </c>
      <c r="F9" s="48">
        <v>1.22</v>
      </c>
      <c r="G9" s="38">
        <f t="shared" si="0"/>
        <v>0</v>
      </c>
      <c r="H9" s="46">
        <v>16165690.25</v>
      </c>
      <c r="I9" s="41">
        <v>6537838.5099999998</v>
      </c>
      <c r="J9" s="38">
        <f t="shared" si="1"/>
        <v>0</v>
      </c>
      <c r="K9" s="40">
        <f t="shared" si="3"/>
        <v>2179279.5033333334</v>
      </c>
      <c r="L9" s="39"/>
      <c r="M9" s="38">
        <f t="shared" si="4"/>
        <v>0</v>
      </c>
      <c r="N9" s="51">
        <f t="shared" si="2"/>
        <v>0</v>
      </c>
      <c r="O9" s="51">
        <f>+พย61!N9</f>
        <v>0</v>
      </c>
      <c r="P9" s="108">
        <v>4772169.63</v>
      </c>
      <c r="Q9" s="36">
        <v>0</v>
      </c>
      <c r="R9" s="37" t="s">
        <v>44</v>
      </c>
      <c r="U9" s="56">
        <v>2272784.0766666667</v>
      </c>
      <c r="V9" s="59">
        <f t="shared" si="5"/>
        <v>16165690.25</v>
      </c>
      <c r="W9" s="59">
        <f t="shared" si="6"/>
        <v>6537838.5099999998</v>
      </c>
      <c r="X9" s="56">
        <f t="shared" si="7"/>
        <v>4772169.63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48">
        <v>1.65</v>
      </c>
      <c r="E10" s="48">
        <v>1.5</v>
      </c>
      <c r="F10" s="48">
        <v>1.28</v>
      </c>
      <c r="G10" s="38">
        <f t="shared" si="0"/>
        <v>0</v>
      </c>
      <c r="H10" s="46">
        <v>8843763.2300000004</v>
      </c>
      <c r="I10" s="41">
        <v>7223234.9000000004</v>
      </c>
      <c r="J10" s="38">
        <f t="shared" si="1"/>
        <v>0</v>
      </c>
      <c r="K10" s="40">
        <f t="shared" si="3"/>
        <v>2407744.9666666668</v>
      </c>
      <c r="L10" s="39"/>
      <c r="M10" s="38">
        <f t="shared" si="4"/>
        <v>0</v>
      </c>
      <c r="N10" s="51">
        <f t="shared" si="2"/>
        <v>0</v>
      </c>
      <c r="O10" s="51">
        <f>+พย61!N10</f>
        <v>0</v>
      </c>
      <c r="P10" s="108">
        <v>3399285.64</v>
      </c>
      <c r="Q10" s="36">
        <v>1</v>
      </c>
      <c r="R10" s="37" t="s">
        <v>42</v>
      </c>
      <c r="U10" s="56">
        <v>590595.51666666672</v>
      </c>
      <c r="V10" s="59">
        <f t="shared" si="5"/>
        <v>8843763.2300000004</v>
      </c>
      <c r="W10" s="59">
        <f t="shared" si="6"/>
        <v>7223234.9000000004</v>
      </c>
      <c r="X10" s="56">
        <f t="shared" si="7"/>
        <v>3399285.64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48">
        <v>1.4</v>
      </c>
      <c r="E11" s="48">
        <v>1.21</v>
      </c>
      <c r="F11" s="48">
        <v>0.83</v>
      </c>
      <c r="G11" s="38">
        <f t="shared" si="0"/>
        <v>1</v>
      </c>
      <c r="H11" s="46">
        <v>20006331.699999999</v>
      </c>
      <c r="I11" s="52">
        <v>7712610.5999999996</v>
      </c>
      <c r="J11" s="38">
        <f t="shared" si="1"/>
        <v>0</v>
      </c>
      <c r="K11" s="40">
        <f t="shared" si="3"/>
        <v>2570870.1999999997</v>
      </c>
      <c r="L11" s="39"/>
      <c r="M11" s="38">
        <f t="shared" si="4"/>
        <v>0</v>
      </c>
      <c r="N11" s="51">
        <f t="shared" si="2"/>
        <v>1</v>
      </c>
      <c r="O11" s="51">
        <f>+พย61!N11</f>
        <v>1</v>
      </c>
      <c r="P11" s="108">
        <v>-9061423.4600000009</v>
      </c>
      <c r="Q11" s="36">
        <v>0</v>
      </c>
      <c r="R11" s="37" t="s">
        <v>40</v>
      </c>
      <c r="U11" s="56">
        <v>3029723.53</v>
      </c>
      <c r="V11" s="59">
        <f t="shared" si="5"/>
        <v>20006331.699999999</v>
      </c>
      <c r="W11" s="59">
        <f t="shared" si="6"/>
        <v>7712610.5999999996</v>
      </c>
      <c r="X11" s="56">
        <f t="shared" si="7"/>
        <v>-9061423.4600000009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42">
        <v>1.1599999999999999</v>
      </c>
      <c r="E12" s="48">
        <v>1.02</v>
      </c>
      <c r="F12" s="48">
        <v>0.78</v>
      </c>
      <c r="G12" s="43">
        <f t="shared" si="0"/>
        <v>2</v>
      </c>
      <c r="H12" s="46">
        <v>5005542.8499999996</v>
      </c>
      <c r="I12" s="41">
        <v>9843324.3499999996</v>
      </c>
      <c r="J12" s="38">
        <f t="shared" si="1"/>
        <v>0</v>
      </c>
      <c r="K12" s="40">
        <f t="shared" si="3"/>
        <v>3281108.1166666667</v>
      </c>
      <c r="L12" s="39"/>
      <c r="M12" s="38">
        <f t="shared" si="4"/>
        <v>0</v>
      </c>
      <c r="N12" s="51">
        <f t="shared" si="2"/>
        <v>2</v>
      </c>
      <c r="O12" s="51">
        <f>+พย61!N12</f>
        <v>1</v>
      </c>
      <c r="P12" s="108">
        <v>-6905440.3300000001</v>
      </c>
      <c r="Q12" s="36">
        <v>2</v>
      </c>
      <c r="R12" s="37" t="s">
        <v>38</v>
      </c>
      <c r="U12" s="56">
        <v>2517570.7399999998</v>
      </c>
      <c r="V12" s="59">
        <f t="shared" si="5"/>
        <v>5005542.8499999996</v>
      </c>
      <c r="W12" s="59">
        <f t="shared" si="6"/>
        <v>9843324.3499999996</v>
      </c>
      <c r="X12" s="56">
        <f t="shared" si="7"/>
        <v>-6905440.3300000001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42">
        <v>1.34</v>
      </c>
      <c r="E13" s="48">
        <v>1.27</v>
      </c>
      <c r="F13" s="48">
        <v>1.0900000000000001</v>
      </c>
      <c r="G13" s="43">
        <f t="shared" si="0"/>
        <v>1</v>
      </c>
      <c r="H13" s="46">
        <v>10370556.73</v>
      </c>
      <c r="I13" s="41">
        <v>6651899.71</v>
      </c>
      <c r="J13" s="38">
        <f t="shared" si="1"/>
        <v>0</v>
      </c>
      <c r="K13" s="40">
        <f t="shared" si="3"/>
        <v>2217299.9033333333</v>
      </c>
      <c r="L13" s="39"/>
      <c r="M13" s="38">
        <f t="shared" si="4"/>
        <v>0</v>
      </c>
      <c r="N13" s="51">
        <f t="shared" si="2"/>
        <v>1</v>
      </c>
      <c r="O13" s="51">
        <f>+พย61!N13</f>
        <v>1</v>
      </c>
      <c r="P13" s="108">
        <v>2259156.64</v>
      </c>
      <c r="Q13" s="36">
        <v>1</v>
      </c>
      <c r="R13" s="37" t="s">
        <v>36</v>
      </c>
      <c r="U13" s="56">
        <v>2262944.5966666667</v>
      </c>
      <c r="V13" s="59">
        <f t="shared" si="5"/>
        <v>10370556.73</v>
      </c>
      <c r="W13" s="59">
        <f t="shared" si="6"/>
        <v>6651899.71</v>
      </c>
      <c r="X13" s="56">
        <f t="shared" si="7"/>
        <v>2259156.64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48">
        <v>1.62</v>
      </c>
      <c r="E14" s="48">
        <v>1.47</v>
      </c>
      <c r="F14" s="48">
        <v>1.1000000000000001</v>
      </c>
      <c r="G14" s="38">
        <f t="shared" si="0"/>
        <v>0</v>
      </c>
      <c r="H14" s="46">
        <v>13438594.699999999</v>
      </c>
      <c r="I14" s="41">
        <v>7681455.6100000003</v>
      </c>
      <c r="J14" s="38">
        <f t="shared" si="1"/>
        <v>0</v>
      </c>
      <c r="K14" s="40">
        <f t="shared" si="3"/>
        <v>2560485.2033333336</v>
      </c>
      <c r="L14" s="39"/>
      <c r="M14" s="38">
        <f t="shared" si="4"/>
        <v>0</v>
      </c>
      <c r="N14" s="51">
        <f t="shared" si="2"/>
        <v>0</v>
      </c>
      <c r="O14" s="51">
        <f>+พย61!N14</f>
        <v>0</v>
      </c>
      <c r="P14" s="108">
        <v>2191749.94</v>
      </c>
      <c r="Q14" s="36">
        <v>0</v>
      </c>
      <c r="R14" s="37" t="s">
        <v>34</v>
      </c>
      <c r="U14" s="56">
        <v>2667994.1533333333</v>
      </c>
      <c r="V14" s="59">
        <f t="shared" si="5"/>
        <v>13438594.699999999</v>
      </c>
      <c r="W14" s="59">
        <f t="shared" si="6"/>
        <v>7681455.6100000003</v>
      </c>
      <c r="X14" s="56">
        <f t="shared" si="7"/>
        <v>2191749.94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48">
        <v>2.4</v>
      </c>
      <c r="E15" s="48">
        <v>2.14</v>
      </c>
      <c r="F15" s="48">
        <v>1.54</v>
      </c>
      <c r="G15" s="38">
        <f t="shared" si="0"/>
        <v>0</v>
      </c>
      <c r="H15" s="46">
        <v>15705733.039999999</v>
      </c>
      <c r="I15" s="41">
        <v>9591547.0099999998</v>
      </c>
      <c r="J15" s="38">
        <f t="shared" si="1"/>
        <v>0</v>
      </c>
      <c r="K15" s="40">
        <f t="shared" si="3"/>
        <v>3197182.3366666664</v>
      </c>
      <c r="L15" s="39"/>
      <c r="M15" s="38">
        <f t="shared" si="4"/>
        <v>0</v>
      </c>
      <c r="N15" s="51">
        <f t="shared" si="2"/>
        <v>0</v>
      </c>
      <c r="O15" s="51">
        <f>+พย61!N15</f>
        <v>0</v>
      </c>
      <c r="P15" s="108">
        <v>6041593.9299999997</v>
      </c>
      <c r="Q15" s="36">
        <v>0</v>
      </c>
      <c r="R15" s="37" t="s">
        <v>32</v>
      </c>
      <c r="U15" s="56">
        <v>1401543.4466666665</v>
      </c>
      <c r="V15" s="59">
        <f t="shared" si="5"/>
        <v>15705733.039999999</v>
      </c>
      <c r="W15" s="59">
        <f t="shared" si="6"/>
        <v>9591547.0099999998</v>
      </c>
      <c r="X15" s="56">
        <f t="shared" si="7"/>
        <v>6041593.9299999997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48">
        <v>2.16</v>
      </c>
      <c r="E16" s="48">
        <v>1.93</v>
      </c>
      <c r="F16" s="48">
        <v>1.63</v>
      </c>
      <c r="G16" s="38">
        <f t="shared" si="0"/>
        <v>0</v>
      </c>
      <c r="H16" s="46">
        <v>46538178.369999997</v>
      </c>
      <c r="I16" s="41">
        <v>8362762.9400000004</v>
      </c>
      <c r="J16" s="38">
        <f t="shared" si="1"/>
        <v>0</v>
      </c>
      <c r="K16" s="40">
        <f t="shared" si="3"/>
        <v>2787587.646666667</v>
      </c>
      <c r="L16" s="39"/>
      <c r="M16" s="38">
        <f t="shared" si="4"/>
        <v>0</v>
      </c>
      <c r="N16" s="51">
        <f t="shared" si="2"/>
        <v>0</v>
      </c>
      <c r="O16" s="51">
        <f>+พย61!N16</f>
        <v>0</v>
      </c>
      <c r="P16" s="108">
        <v>25200345.09</v>
      </c>
      <c r="Q16" s="36">
        <v>0</v>
      </c>
      <c r="R16" s="37" t="s">
        <v>30</v>
      </c>
      <c r="U16" s="56">
        <v>1532077.28</v>
      </c>
      <c r="V16" s="59">
        <f t="shared" si="5"/>
        <v>46538178.369999997</v>
      </c>
      <c r="W16" s="59">
        <f t="shared" si="6"/>
        <v>8362762.9400000004</v>
      </c>
      <c r="X16" s="56">
        <f t="shared" si="7"/>
        <v>25200345.09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42">
        <v>1.34</v>
      </c>
      <c r="E17" s="48">
        <v>1.2</v>
      </c>
      <c r="F17" s="48">
        <v>0.95</v>
      </c>
      <c r="G17" s="43">
        <f t="shared" si="0"/>
        <v>1</v>
      </c>
      <c r="H17" s="46">
        <v>3728879.64</v>
      </c>
      <c r="I17" s="41">
        <v>4324719.5199999996</v>
      </c>
      <c r="J17" s="38">
        <f t="shared" si="1"/>
        <v>0</v>
      </c>
      <c r="K17" s="40">
        <f t="shared" si="3"/>
        <v>1441573.1733333331</v>
      </c>
      <c r="L17" s="39"/>
      <c r="M17" s="38">
        <f t="shared" si="4"/>
        <v>0</v>
      </c>
      <c r="N17" s="51">
        <f t="shared" si="2"/>
        <v>1</v>
      </c>
      <c r="O17" s="51">
        <f>+พย61!N17</f>
        <v>1</v>
      </c>
      <c r="P17" s="108">
        <v>-560517.25</v>
      </c>
      <c r="Q17" s="36">
        <v>3</v>
      </c>
      <c r="R17" s="37" t="s">
        <v>28</v>
      </c>
      <c r="U17" s="56">
        <v>1005117.5800000001</v>
      </c>
      <c r="V17" s="59">
        <f t="shared" si="5"/>
        <v>3728879.64</v>
      </c>
      <c r="W17" s="59">
        <f t="shared" si="6"/>
        <v>4324719.5199999996</v>
      </c>
      <c r="X17" s="56">
        <f t="shared" si="7"/>
        <v>-560517.25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48">
        <v>1.52</v>
      </c>
      <c r="E18" s="48">
        <v>1.38</v>
      </c>
      <c r="F18" s="48">
        <v>0.95</v>
      </c>
      <c r="G18" s="43">
        <f t="shared" si="0"/>
        <v>0</v>
      </c>
      <c r="H18" s="46">
        <v>11118827.73</v>
      </c>
      <c r="I18" s="41">
        <v>8900077.5700000003</v>
      </c>
      <c r="J18" s="38">
        <f t="shared" si="1"/>
        <v>0</v>
      </c>
      <c r="K18" s="40">
        <f t="shared" si="3"/>
        <v>2966692.5233333334</v>
      </c>
      <c r="L18" s="39"/>
      <c r="M18" s="38">
        <f t="shared" si="4"/>
        <v>0</v>
      </c>
      <c r="N18" s="51">
        <f t="shared" si="2"/>
        <v>0</v>
      </c>
      <c r="O18" s="51">
        <f>+พย61!N18</f>
        <v>0</v>
      </c>
      <c r="P18" s="108">
        <v>-1493013.03</v>
      </c>
      <c r="Q18" s="36">
        <v>1</v>
      </c>
      <c r="R18" s="37" t="s">
        <v>26</v>
      </c>
      <c r="U18" s="56">
        <v>1938520.0766666669</v>
      </c>
      <c r="V18" s="59">
        <f t="shared" si="5"/>
        <v>11118827.73</v>
      </c>
      <c r="W18" s="59">
        <f t="shared" si="6"/>
        <v>8900077.5700000003</v>
      </c>
      <c r="X18" s="56">
        <f t="shared" si="7"/>
        <v>-1493013.03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42">
        <v>1.18</v>
      </c>
      <c r="E19" s="48">
        <v>1</v>
      </c>
      <c r="F19" s="48">
        <v>0.66</v>
      </c>
      <c r="G19" s="43">
        <f t="shared" si="0"/>
        <v>2</v>
      </c>
      <c r="H19" s="46">
        <v>2169521.1</v>
      </c>
      <c r="I19" s="41">
        <v>4535792.2300000004</v>
      </c>
      <c r="J19" s="38">
        <f t="shared" si="1"/>
        <v>0</v>
      </c>
      <c r="K19" s="40">
        <f t="shared" si="3"/>
        <v>1511930.7433333334</v>
      </c>
      <c r="L19" s="39"/>
      <c r="M19" s="38">
        <f t="shared" si="4"/>
        <v>0</v>
      </c>
      <c r="N19" s="51">
        <f t="shared" si="2"/>
        <v>2</v>
      </c>
      <c r="O19" s="51">
        <f>+พย61!N19</f>
        <v>2</v>
      </c>
      <c r="P19" s="108">
        <v>-4316023.3899999997</v>
      </c>
      <c r="Q19" s="36">
        <v>2</v>
      </c>
      <c r="R19" s="37" t="s">
        <v>24</v>
      </c>
      <c r="U19" s="56">
        <v>656347.48</v>
      </c>
      <c r="V19" s="59">
        <f t="shared" si="5"/>
        <v>2169521.1</v>
      </c>
      <c r="W19" s="59">
        <f t="shared" si="6"/>
        <v>4535792.2300000004</v>
      </c>
      <c r="X19" s="56">
        <f t="shared" si="7"/>
        <v>-4316023.3899999997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42">
        <v>1.33</v>
      </c>
      <c r="E20" s="48">
        <v>1.21</v>
      </c>
      <c r="F20" s="48">
        <v>0.93</v>
      </c>
      <c r="G20" s="43">
        <f t="shared" si="0"/>
        <v>1</v>
      </c>
      <c r="H20" s="46">
        <v>3863695.53</v>
      </c>
      <c r="I20" s="41">
        <v>2477236.2599999998</v>
      </c>
      <c r="J20" s="38">
        <f t="shared" si="1"/>
        <v>0</v>
      </c>
      <c r="K20" s="40">
        <f t="shared" si="3"/>
        <v>825745.41999999993</v>
      </c>
      <c r="L20" s="39"/>
      <c r="M20" s="38">
        <f t="shared" si="4"/>
        <v>0</v>
      </c>
      <c r="N20" s="51">
        <f t="shared" si="2"/>
        <v>1</v>
      </c>
      <c r="O20" s="51">
        <f>+พย61!N20</f>
        <v>1</v>
      </c>
      <c r="P20" s="108">
        <v>-995477.08</v>
      </c>
      <c r="Q20" s="36">
        <v>3</v>
      </c>
      <c r="R20" s="37" t="s">
        <v>22</v>
      </c>
      <c r="U20" s="56">
        <v>79155.72</v>
      </c>
      <c r="V20" s="59">
        <f t="shared" si="5"/>
        <v>3863695.53</v>
      </c>
      <c r="W20" s="59">
        <f t="shared" si="6"/>
        <v>2477236.2599999998</v>
      </c>
      <c r="X20" s="56">
        <f t="shared" si="7"/>
        <v>-995477.08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712739822.23000014</v>
      </c>
      <c r="W21" s="58">
        <f>SUM(I5:I20)</f>
        <v>145617775.77999997</v>
      </c>
      <c r="X21" s="57">
        <f>SUM(P5:P20)</f>
        <v>160966248.45000002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31" t="s">
        <v>11</v>
      </c>
      <c r="M23" s="231"/>
      <c r="N23" s="231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31"/>
      <c r="M24" s="231"/>
      <c r="N24" s="231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31" t="s">
        <v>11</v>
      </c>
      <c r="M25" s="231"/>
      <c r="N25" s="231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31"/>
      <c r="M26" s="231"/>
      <c r="N26" s="231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5" t="s">
        <v>11</v>
      </c>
      <c r="L27" s="255"/>
      <c r="M27" s="55"/>
      <c r="N27" s="55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31" t="s">
        <v>11</v>
      </c>
      <c r="M30" s="231"/>
      <c r="N30" s="231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31"/>
      <c r="M31" s="231"/>
      <c r="N31" s="231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38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7" priority="7" operator="lessThan">
      <formula>1.5</formula>
    </cfRule>
  </conditionalFormatting>
  <conditionalFormatting sqref="E5:E20">
    <cfRule type="cellIs" dxfId="36" priority="6" operator="lessThan">
      <formula>1</formula>
    </cfRule>
  </conditionalFormatting>
  <conditionalFormatting sqref="F5:F20">
    <cfRule type="cellIs" dxfId="35" priority="5" operator="lessThan">
      <formula>0.8</formula>
    </cfRule>
  </conditionalFormatting>
  <conditionalFormatting sqref="G5:G20">
    <cfRule type="cellIs" dxfId="34" priority="4" operator="greaterThan">
      <formula>0</formula>
    </cfRule>
  </conditionalFormatting>
  <conditionalFormatting sqref="H5:H20">
    <cfRule type="cellIs" dxfId="33" priority="3" operator="lessThan">
      <formula>0</formula>
    </cfRule>
  </conditionalFormatting>
  <conditionalFormatting sqref="I5:I20">
    <cfRule type="cellIs" dxfId="32" priority="2" operator="lessThan">
      <formula>0</formula>
    </cfRule>
  </conditionalFormatting>
  <conditionalFormatting sqref="J5:J20">
    <cfRule type="cellIs" dxfId="31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233" t="s">
        <v>106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50"/>
      <c r="P1" s="1" t="s">
        <v>136</v>
      </c>
    </row>
    <row r="2" spans="1:24" ht="54.75" customHeight="1" thickBot="1">
      <c r="C2" s="236" t="s">
        <v>66</v>
      </c>
      <c r="D2" s="238" t="s">
        <v>65</v>
      </c>
      <c r="E2" s="238"/>
      <c r="F2" s="238"/>
      <c r="G2" s="238"/>
      <c r="H2" s="239" t="s">
        <v>64</v>
      </c>
      <c r="I2" s="239"/>
      <c r="J2" s="239"/>
      <c r="K2" s="240" t="s">
        <v>63</v>
      </c>
      <c r="L2" s="240"/>
      <c r="M2" s="240"/>
      <c r="N2" s="273" t="s">
        <v>110</v>
      </c>
      <c r="O2" s="271" t="s">
        <v>109</v>
      </c>
      <c r="P2" s="263" t="s">
        <v>62</v>
      </c>
    </row>
    <row r="3" spans="1:24" ht="38.25" customHeight="1" thickBot="1">
      <c r="C3" s="236"/>
      <c r="D3" s="248" t="s">
        <v>61</v>
      </c>
      <c r="E3" s="248" t="s">
        <v>60</v>
      </c>
      <c r="F3" s="248" t="s">
        <v>59</v>
      </c>
      <c r="G3" s="253" t="s">
        <v>54</v>
      </c>
      <c r="H3" s="251" t="s">
        <v>58</v>
      </c>
      <c r="I3" s="236" t="s">
        <v>57</v>
      </c>
      <c r="J3" s="244" t="s">
        <v>54</v>
      </c>
      <c r="K3" s="246" t="s">
        <v>56</v>
      </c>
      <c r="L3" s="236" t="s">
        <v>55</v>
      </c>
      <c r="M3" s="242" t="s">
        <v>54</v>
      </c>
      <c r="N3" s="273"/>
      <c r="O3" s="271"/>
      <c r="P3" s="264"/>
    </row>
    <row r="4" spans="1:24" ht="36.75" customHeight="1" thickBot="1">
      <c r="C4" s="237"/>
      <c r="D4" s="249"/>
      <c r="E4" s="249"/>
      <c r="F4" s="249"/>
      <c r="G4" s="254"/>
      <c r="H4" s="252"/>
      <c r="I4" s="237"/>
      <c r="J4" s="245"/>
      <c r="K4" s="247"/>
      <c r="L4" s="237"/>
      <c r="M4" s="243"/>
      <c r="N4" s="274"/>
      <c r="O4" s="27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09">
        <v>3.42</v>
      </c>
      <c r="E5" s="109">
        <v>3.26</v>
      </c>
      <c r="F5" s="109">
        <v>1.95</v>
      </c>
      <c r="G5" s="38">
        <f t="shared" ref="G5:G20" si="0">(IF(D5&lt;1.5,1,0))+(IF(E5&lt;1,1,0))+(IF(F5&lt;0.8,1,0))</f>
        <v>0</v>
      </c>
      <c r="H5" s="110">
        <v>579528255.59000003</v>
      </c>
      <c r="I5" s="111">
        <v>27045310.600000001</v>
      </c>
      <c r="J5" s="38">
        <f t="shared" ref="J5:J20" si="1">IF(I5&lt;0,1,0)+IF(H5&lt;0,1,0)</f>
        <v>0</v>
      </c>
      <c r="K5" s="40">
        <f>SUM(I5/4)</f>
        <v>6761327.6500000004</v>
      </c>
      <c r="L5" s="39"/>
      <c r="M5" s="3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1">
        <f t="shared" ref="N5:N20" si="2">SUM(G5+J5+M5)</f>
        <v>0</v>
      </c>
      <c r="O5" s="51">
        <f>+ธค61!N5</f>
        <v>0</v>
      </c>
      <c r="P5" s="110">
        <v>229193407.75999999</v>
      </c>
      <c r="R5" s="37" t="s">
        <v>52</v>
      </c>
      <c r="U5" s="56">
        <v>33012199.886666667</v>
      </c>
      <c r="V5" s="59">
        <f>SUM(H5)</f>
        <v>579528255.59000003</v>
      </c>
      <c r="W5" s="59">
        <f>SUM(I5)</f>
        <v>27045310.600000001</v>
      </c>
      <c r="X5" s="56">
        <f>SUM(P5)</f>
        <v>229193407.75999999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09">
        <v>0.89</v>
      </c>
      <c r="E6" s="109">
        <v>0.84</v>
      </c>
      <c r="F6" s="109">
        <v>0.5</v>
      </c>
      <c r="G6" s="43">
        <f t="shared" si="0"/>
        <v>3</v>
      </c>
      <c r="H6" s="110">
        <v>-19598067.02</v>
      </c>
      <c r="I6" s="111">
        <v>19625182.760000002</v>
      </c>
      <c r="J6" s="38">
        <f t="shared" si="1"/>
        <v>1</v>
      </c>
      <c r="K6" s="40">
        <f t="shared" ref="K6:K20" si="3">SUM(I6/4)</f>
        <v>4906295.6900000004</v>
      </c>
      <c r="L6" s="39"/>
      <c r="M6" s="3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1">
        <f t="shared" si="2"/>
        <v>5</v>
      </c>
      <c r="O6" s="51">
        <f>+ธค61!N6</f>
        <v>4</v>
      </c>
      <c r="P6" s="110">
        <v>-81434141.299999997</v>
      </c>
      <c r="R6" s="37" t="s">
        <v>50</v>
      </c>
      <c r="U6" s="56">
        <v>4984296.9133333331</v>
      </c>
      <c r="V6" s="59">
        <f t="shared" ref="V6:V20" si="5">SUM(H6)</f>
        <v>-19598067.02</v>
      </c>
      <c r="W6" s="59">
        <f t="shared" ref="W6:W20" si="6">SUM(I6)</f>
        <v>19625182.760000002</v>
      </c>
      <c r="X6" s="56">
        <f t="shared" ref="X6:X20" si="7">SUM(P6)</f>
        <v>-81434141.299999997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09">
        <v>1.49</v>
      </c>
      <c r="E7" s="109">
        <v>1.39</v>
      </c>
      <c r="F7" s="109">
        <v>1.08</v>
      </c>
      <c r="G7" s="43">
        <f t="shared" si="0"/>
        <v>1</v>
      </c>
      <c r="H7" s="110">
        <v>13554843.369999999</v>
      </c>
      <c r="I7" s="111">
        <v>12640703.970000001</v>
      </c>
      <c r="J7" s="38">
        <f t="shared" si="1"/>
        <v>0</v>
      </c>
      <c r="K7" s="40">
        <f t="shared" si="3"/>
        <v>3160175.9925000002</v>
      </c>
      <c r="L7" s="39"/>
      <c r="M7" s="38">
        <f t="shared" si="4"/>
        <v>0</v>
      </c>
      <c r="N7" s="51">
        <f t="shared" si="2"/>
        <v>1</v>
      </c>
      <c r="O7" s="51">
        <f>+ธค61!N7</f>
        <v>1</v>
      </c>
      <c r="P7" s="110">
        <v>2210403.2999999998</v>
      </c>
      <c r="R7" s="37" t="s">
        <v>48</v>
      </c>
      <c r="U7" s="56">
        <v>2713175.5533333332</v>
      </c>
      <c r="V7" s="59">
        <f t="shared" si="5"/>
        <v>13554843.369999999</v>
      </c>
      <c r="W7" s="59">
        <f t="shared" si="6"/>
        <v>12640703.970000001</v>
      </c>
      <c r="X7" s="56">
        <f t="shared" si="7"/>
        <v>2210403.2999999998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09">
        <v>1.84</v>
      </c>
      <c r="E8" s="109">
        <v>1.68</v>
      </c>
      <c r="F8" s="109">
        <v>1.36</v>
      </c>
      <c r="G8" s="38">
        <f t="shared" si="0"/>
        <v>0</v>
      </c>
      <c r="H8" s="110">
        <v>15053320.300000001</v>
      </c>
      <c r="I8" s="111">
        <v>24438574.949999999</v>
      </c>
      <c r="J8" s="38">
        <f t="shared" si="1"/>
        <v>0</v>
      </c>
      <c r="K8" s="40">
        <f t="shared" si="3"/>
        <v>6109643.7374999998</v>
      </c>
      <c r="L8" s="39"/>
      <c r="M8" s="38">
        <f t="shared" si="4"/>
        <v>0</v>
      </c>
      <c r="N8" s="51">
        <f t="shared" si="2"/>
        <v>0</v>
      </c>
      <c r="O8" s="51">
        <f>+ธค61!N8</f>
        <v>1</v>
      </c>
      <c r="P8" s="110">
        <v>6355008.7300000004</v>
      </c>
      <c r="R8" s="37" t="s">
        <v>46</v>
      </c>
      <c r="U8" s="56">
        <v>1844858.11</v>
      </c>
      <c r="V8" s="59">
        <f t="shared" si="5"/>
        <v>15053320.300000001</v>
      </c>
      <c r="W8" s="59">
        <f t="shared" si="6"/>
        <v>24438574.949999999</v>
      </c>
      <c r="X8" s="56">
        <f t="shared" si="7"/>
        <v>6355008.7300000004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109">
        <v>2.4300000000000002</v>
      </c>
      <c r="E9" s="109">
        <v>2.27</v>
      </c>
      <c r="F9" s="109">
        <v>1.84</v>
      </c>
      <c r="G9" s="38">
        <f t="shared" si="0"/>
        <v>0</v>
      </c>
      <c r="H9" s="110">
        <v>25604038.030000001</v>
      </c>
      <c r="I9" s="111">
        <v>9169925.5099999998</v>
      </c>
      <c r="J9" s="38">
        <f t="shared" si="1"/>
        <v>0</v>
      </c>
      <c r="K9" s="40">
        <f t="shared" si="3"/>
        <v>2292481.3774999999</v>
      </c>
      <c r="L9" s="39"/>
      <c r="M9" s="38">
        <f t="shared" si="4"/>
        <v>0</v>
      </c>
      <c r="N9" s="51">
        <f t="shared" si="2"/>
        <v>0</v>
      </c>
      <c r="O9" s="51">
        <f>+ธค61!N9</f>
        <v>0</v>
      </c>
      <c r="P9" s="110">
        <v>14837227.76</v>
      </c>
      <c r="R9" s="37" t="s">
        <v>44</v>
      </c>
      <c r="U9" s="56">
        <v>2272784.0766666667</v>
      </c>
      <c r="V9" s="59">
        <f t="shared" si="5"/>
        <v>25604038.030000001</v>
      </c>
      <c r="W9" s="59">
        <f t="shared" si="6"/>
        <v>9169925.5099999998</v>
      </c>
      <c r="X9" s="56">
        <f t="shared" si="7"/>
        <v>14837227.76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09">
        <v>1.68</v>
      </c>
      <c r="E10" s="109">
        <v>1.59</v>
      </c>
      <c r="F10" s="109">
        <v>1.37</v>
      </c>
      <c r="G10" s="43">
        <f t="shared" si="0"/>
        <v>0</v>
      </c>
      <c r="H10" s="110">
        <v>11256116.880000001</v>
      </c>
      <c r="I10" s="111">
        <v>9444874.75</v>
      </c>
      <c r="J10" s="38">
        <f t="shared" si="1"/>
        <v>0</v>
      </c>
      <c r="K10" s="40">
        <f t="shared" si="3"/>
        <v>2361218.6875</v>
      </c>
      <c r="L10" s="39"/>
      <c r="M10" s="38">
        <f t="shared" si="4"/>
        <v>0</v>
      </c>
      <c r="N10" s="51">
        <f t="shared" si="2"/>
        <v>0</v>
      </c>
      <c r="O10" s="51">
        <f>+ธค61!N10</f>
        <v>0</v>
      </c>
      <c r="P10" s="110">
        <v>6039677.4500000002</v>
      </c>
      <c r="R10" s="37" t="s">
        <v>42</v>
      </c>
      <c r="U10" s="56">
        <v>590595.51666666672</v>
      </c>
      <c r="V10" s="59">
        <f t="shared" si="5"/>
        <v>11256116.880000001</v>
      </c>
      <c r="W10" s="59">
        <f t="shared" si="6"/>
        <v>9444874.75</v>
      </c>
      <c r="X10" s="56">
        <f t="shared" si="7"/>
        <v>6039677.4500000002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09">
        <v>1.84</v>
      </c>
      <c r="E11" s="109">
        <v>1.62</v>
      </c>
      <c r="F11" s="109">
        <v>1.21</v>
      </c>
      <c r="G11" s="38">
        <f t="shared" si="0"/>
        <v>0</v>
      </c>
      <c r="H11" s="110">
        <v>38619809.799999997</v>
      </c>
      <c r="I11" s="111">
        <v>23238640.649999999</v>
      </c>
      <c r="J11" s="38">
        <f t="shared" si="1"/>
        <v>0</v>
      </c>
      <c r="K11" s="40">
        <f t="shared" si="3"/>
        <v>5809660.1624999996</v>
      </c>
      <c r="L11" s="39"/>
      <c r="M11" s="38">
        <f t="shared" si="4"/>
        <v>0</v>
      </c>
      <c r="N11" s="51">
        <f t="shared" si="2"/>
        <v>0</v>
      </c>
      <c r="O11" s="51">
        <f>+ธค61!N11</f>
        <v>1</v>
      </c>
      <c r="P11" s="110">
        <v>8780020.8200000003</v>
      </c>
      <c r="R11" s="37" t="s">
        <v>40</v>
      </c>
      <c r="U11" s="56">
        <v>3029723.53</v>
      </c>
      <c r="V11" s="59">
        <f t="shared" si="5"/>
        <v>38619809.799999997</v>
      </c>
      <c r="W11" s="59">
        <f t="shared" si="6"/>
        <v>23238640.649999999</v>
      </c>
      <c r="X11" s="56">
        <f t="shared" si="7"/>
        <v>8780020.8200000003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09">
        <v>1.36</v>
      </c>
      <c r="E12" s="109">
        <v>1.24</v>
      </c>
      <c r="F12" s="109">
        <v>1.04</v>
      </c>
      <c r="G12" s="43">
        <f t="shared" si="0"/>
        <v>1</v>
      </c>
      <c r="H12" s="110">
        <v>11078758.33</v>
      </c>
      <c r="I12" s="111">
        <v>15945284.689999999</v>
      </c>
      <c r="J12" s="38">
        <f t="shared" si="1"/>
        <v>0</v>
      </c>
      <c r="K12" s="40">
        <f t="shared" si="3"/>
        <v>3986321.1724999999</v>
      </c>
      <c r="L12" s="39"/>
      <c r="M12" s="38">
        <f t="shared" si="4"/>
        <v>0</v>
      </c>
      <c r="N12" s="51">
        <f t="shared" si="2"/>
        <v>1</v>
      </c>
      <c r="O12" s="51">
        <f>+ธค61!N12</f>
        <v>2</v>
      </c>
      <c r="P12" s="110">
        <v>1144463.1399999999</v>
      </c>
      <c r="R12" s="37" t="s">
        <v>38</v>
      </c>
      <c r="U12" s="56">
        <v>2517570.7399999998</v>
      </c>
      <c r="V12" s="59">
        <f t="shared" si="5"/>
        <v>11078758.33</v>
      </c>
      <c r="W12" s="59">
        <f t="shared" si="6"/>
        <v>15945284.689999999</v>
      </c>
      <c r="X12" s="56">
        <f t="shared" si="7"/>
        <v>1144463.1399999999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09">
        <v>1.59</v>
      </c>
      <c r="E13" s="109">
        <v>1.5</v>
      </c>
      <c r="F13" s="109">
        <v>1.33</v>
      </c>
      <c r="G13" s="43">
        <f t="shared" si="0"/>
        <v>0</v>
      </c>
      <c r="H13" s="110">
        <v>17508379.100000001</v>
      </c>
      <c r="I13" s="111">
        <v>15110884.060000001</v>
      </c>
      <c r="J13" s="38">
        <f t="shared" si="1"/>
        <v>0</v>
      </c>
      <c r="K13" s="40">
        <f t="shared" si="3"/>
        <v>3777721.0150000001</v>
      </c>
      <c r="L13" s="39"/>
      <c r="M13" s="38">
        <f t="shared" si="4"/>
        <v>0</v>
      </c>
      <c r="N13" s="51">
        <f t="shared" si="2"/>
        <v>0</v>
      </c>
      <c r="O13" s="51">
        <f>+ธค61!N13</f>
        <v>1</v>
      </c>
      <c r="P13" s="110">
        <v>9616827.6600000001</v>
      </c>
      <c r="R13" s="37" t="s">
        <v>36</v>
      </c>
      <c r="U13" s="56">
        <v>2262944.5966666667</v>
      </c>
      <c r="V13" s="59">
        <f t="shared" si="5"/>
        <v>17508379.100000001</v>
      </c>
      <c r="W13" s="59">
        <f t="shared" si="6"/>
        <v>15110884.060000001</v>
      </c>
      <c r="X13" s="56">
        <f t="shared" si="7"/>
        <v>9616827.6600000001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09">
        <v>1.38</v>
      </c>
      <c r="E14" s="112">
        <v>1.27</v>
      </c>
      <c r="F14" s="109">
        <v>1.03</v>
      </c>
      <c r="G14" s="38">
        <f t="shared" si="0"/>
        <v>1</v>
      </c>
      <c r="H14" s="110">
        <v>11788884.25</v>
      </c>
      <c r="I14" s="111">
        <v>6756878.9500000002</v>
      </c>
      <c r="J14" s="38">
        <f t="shared" si="1"/>
        <v>0</v>
      </c>
      <c r="K14" s="40">
        <f t="shared" si="3"/>
        <v>1689219.7375</v>
      </c>
      <c r="L14" s="39"/>
      <c r="M14" s="38">
        <f t="shared" si="4"/>
        <v>0</v>
      </c>
      <c r="N14" s="51">
        <f t="shared" si="2"/>
        <v>1</v>
      </c>
      <c r="O14" s="51">
        <f>+ธค61!N14</f>
        <v>0</v>
      </c>
      <c r="P14" s="110">
        <v>900214.98</v>
      </c>
      <c r="R14" s="37" t="s">
        <v>34</v>
      </c>
      <c r="U14" s="56">
        <v>2667994.1533333333</v>
      </c>
      <c r="V14" s="59">
        <f t="shared" si="5"/>
        <v>11788884.25</v>
      </c>
      <c r="W14" s="59">
        <f t="shared" si="6"/>
        <v>6756878.9500000002</v>
      </c>
      <c r="X14" s="56">
        <f t="shared" si="7"/>
        <v>900214.98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09">
        <v>2.76</v>
      </c>
      <c r="E15" s="109">
        <v>2.4900000000000002</v>
      </c>
      <c r="F15" s="109">
        <v>1.94</v>
      </c>
      <c r="G15" s="38">
        <f t="shared" si="0"/>
        <v>0</v>
      </c>
      <c r="H15" s="110">
        <v>22948576.559999999</v>
      </c>
      <c r="I15" s="111">
        <v>17992787.510000002</v>
      </c>
      <c r="J15" s="38">
        <f t="shared" si="1"/>
        <v>0</v>
      </c>
      <c r="K15" s="40">
        <f t="shared" si="3"/>
        <v>4498196.8775000004</v>
      </c>
      <c r="L15" s="39"/>
      <c r="M15" s="38">
        <f t="shared" si="4"/>
        <v>0</v>
      </c>
      <c r="N15" s="51">
        <f t="shared" si="2"/>
        <v>0</v>
      </c>
      <c r="O15" s="51">
        <f>+ธค61!N15</f>
        <v>0</v>
      </c>
      <c r="P15" s="110">
        <v>12182666.460000001</v>
      </c>
      <c r="R15" s="37" t="s">
        <v>32</v>
      </c>
      <c r="U15" s="56">
        <v>1401543.4466666665</v>
      </c>
      <c r="V15" s="59">
        <f t="shared" si="5"/>
        <v>22948576.559999999</v>
      </c>
      <c r="W15" s="59">
        <f t="shared" si="6"/>
        <v>17992787.510000002</v>
      </c>
      <c r="X15" s="56">
        <f t="shared" si="7"/>
        <v>12182666.460000001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09">
        <v>2.38</v>
      </c>
      <c r="E16" s="109">
        <v>2.15</v>
      </c>
      <c r="F16" s="109">
        <v>1.87</v>
      </c>
      <c r="G16" s="38">
        <f t="shared" si="0"/>
        <v>0</v>
      </c>
      <c r="H16" s="110">
        <v>58707975.869999997</v>
      </c>
      <c r="I16" s="111">
        <v>19786572.98</v>
      </c>
      <c r="J16" s="38">
        <f t="shared" si="1"/>
        <v>0</v>
      </c>
      <c r="K16" s="40">
        <f t="shared" si="3"/>
        <v>4946643.2450000001</v>
      </c>
      <c r="L16" s="39"/>
      <c r="M16" s="38">
        <f t="shared" si="4"/>
        <v>0</v>
      </c>
      <c r="N16" s="51">
        <f t="shared" si="2"/>
        <v>0</v>
      </c>
      <c r="O16" s="51">
        <f>+ธค61!N16</f>
        <v>0</v>
      </c>
      <c r="P16" s="110">
        <v>37195796.009999998</v>
      </c>
      <c r="R16" s="37" t="s">
        <v>30</v>
      </c>
      <c r="U16" s="56">
        <v>1532077.28</v>
      </c>
      <c r="V16" s="59">
        <f t="shared" si="5"/>
        <v>58707975.869999997</v>
      </c>
      <c r="W16" s="59">
        <f t="shared" si="6"/>
        <v>19786572.98</v>
      </c>
      <c r="X16" s="56" t="e">
        <f>SUM(#REF!)</f>
        <v>#REF!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09">
        <v>1.8</v>
      </c>
      <c r="E17" s="109">
        <v>1.67</v>
      </c>
      <c r="F17" s="113">
        <v>1.42</v>
      </c>
      <c r="G17" s="43">
        <f t="shared" si="0"/>
        <v>0</v>
      </c>
      <c r="H17" s="110">
        <v>9373429.7699999996</v>
      </c>
      <c r="I17" s="111">
        <v>9925688.8599999994</v>
      </c>
      <c r="J17" s="38">
        <f t="shared" si="1"/>
        <v>0</v>
      </c>
      <c r="K17" s="40">
        <f t="shared" si="3"/>
        <v>2481422.2149999999</v>
      </c>
      <c r="L17" s="39"/>
      <c r="M17" s="38">
        <f t="shared" si="4"/>
        <v>0</v>
      </c>
      <c r="N17" s="51">
        <f t="shared" si="2"/>
        <v>0</v>
      </c>
      <c r="O17" s="51">
        <f>+ธค61!N17</f>
        <v>1</v>
      </c>
      <c r="P17" s="110">
        <v>4860963.7699999996</v>
      </c>
      <c r="R17" s="37" t="s">
        <v>28</v>
      </c>
      <c r="U17" s="56">
        <v>1005117.5800000001</v>
      </c>
      <c r="V17" s="59">
        <f t="shared" si="5"/>
        <v>9373429.7699999996</v>
      </c>
      <c r="W17" s="59">
        <f t="shared" si="6"/>
        <v>9925688.8599999994</v>
      </c>
      <c r="X17" s="56">
        <f t="shared" si="7"/>
        <v>4860963.7699999996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09">
        <v>1.56</v>
      </c>
      <c r="E18" s="112">
        <v>1.46</v>
      </c>
      <c r="F18" s="109">
        <v>1.07</v>
      </c>
      <c r="G18" s="43">
        <f t="shared" si="0"/>
        <v>0</v>
      </c>
      <c r="H18" s="110">
        <v>13449111.4</v>
      </c>
      <c r="I18" s="111">
        <v>13698593.75</v>
      </c>
      <c r="J18" s="38">
        <f t="shared" si="1"/>
        <v>0</v>
      </c>
      <c r="K18" s="40">
        <f t="shared" si="3"/>
        <v>3424648.4375</v>
      </c>
      <c r="L18" s="39"/>
      <c r="M18" s="38">
        <f t="shared" si="4"/>
        <v>0</v>
      </c>
      <c r="N18" s="51">
        <f t="shared" si="2"/>
        <v>0</v>
      </c>
      <c r="O18" s="51">
        <f>+ธค61!N18</f>
        <v>0</v>
      </c>
      <c r="P18" s="110">
        <v>1261578.55</v>
      </c>
      <c r="R18" s="37" t="s">
        <v>26</v>
      </c>
      <c r="U18" s="56">
        <v>1938520.0766666669</v>
      </c>
      <c r="V18" s="59">
        <f t="shared" si="5"/>
        <v>13449111.4</v>
      </c>
      <c r="W18" s="59">
        <f t="shared" si="6"/>
        <v>13698593.75</v>
      </c>
      <c r="X18" s="56">
        <f t="shared" si="7"/>
        <v>1261578.55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09">
        <v>1.1599999999999999</v>
      </c>
      <c r="E19" s="109">
        <v>0.99</v>
      </c>
      <c r="F19" s="109">
        <v>0.66</v>
      </c>
      <c r="G19" s="43">
        <f t="shared" si="0"/>
        <v>3</v>
      </c>
      <c r="H19" s="110">
        <v>2186459.67</v>
      </c>
      <c r="I19" s="111">
        <v>6659219.0700000003</v>
      </c>
      <c r="J19" s="38">
        <f t="shared" si="1"/>
        <v>0</v>
      </c>
      <c r="K19" s="40">
        <f t="shared" si="3"/>
        <v>1664804.7675000001</v>
      </c>
      <c r="L19" s="39"/>
      <c r="M19" s="38">
        <f t="shared" si="4"/>
        <v>0</v>
      </c>
      <c r="N19" s="51">
        <f t="shared" si="2"/>
        <v>3</v>
      </c>
      <c r="O19" s="51">
        <f>+ธค61!N19</f>
        <v>2</v>
      </c>
      <c r="P19" s="110">
        <v>-4814713.2300000004</v>
      </c>
      <c r="R19" s="37" t="s">
        <v>24</v>
      </c>
      <c r="U19" s="56">
        <v>656347.48</v>
      </c>
      <c r="V19" s="59">
        <f t="shared" si="5"/>
        <v>2186459.67</v>
      </c>
      <c r="W19" s="59">
        <f t="shared" si="6"/>
        <v>6659219.0700000003</v>
      </c>
      <c r="X19" s="56">
        <f t="shared" si="7"/>
        <v>-4814713.2300000004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09">
        <v>1.58</v>
      </c>
      <c r="E20" s="109">
        <v>1.47</v>
      </c>
      <c r="F20" s="109">
        <v>1.24</v>
      </c>
      <c r="G20" s="43">
        <f t="shared" si="0"/>
        <v>0</v>
      </c>
      <c r="H20" s="110">
        <v>7184848.5300000003</v>
      </c>
      <c r="I20" s="111">
        <v>6027310.5099999998</v>
      </c>
      <c r="J20" s="38">
        <f t="shared" si="1"/>
        <v>0</v>
      </c>
      <c r="K20" s="40">
        <f t="shared" si="3"/>
        <v>1506827.6274999999</v>
      </c>
      <c r="L20" s="39"/>
      <c r="M20" s="38">
        <f t="shared" si="4"/>
        <v>0</v>
      </c>
      <c r="N20" s="51">
        <f t="shared" si="2"/>
        <v>0</v>
      </c>
      <c r="O20" s="51">
        <f>+ธค61!N20</f>
        <v>1</v>
      </c>
      <c r="P20" s="110">
        <v>3006165</v>
      </c>
      <c r="R20" s="37" t="s">
        <v>22</v>
      </c>
      <c r="U20" s="56">
        <v>79155.72</v>
      </c>
      <c r="V20" s="59">
        <f t="shared" si="5"/>
        <v>7184848.5300000003</v>
      </c>
      <c r="W20" s="59">
        <f t="shared" si="6"/>
        <v>6027310.5099999998</v>
      </c>
      <c r="X20" s="56">
        <f t="shared" si="7"/>
        <v>3006165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818244740.42999983</v>
      </c>
      <c r="W21" s="58">
        <f>SUM(I5:I20)</f>
        <v>237506433.56999993</v>
      </c>
      <c r="X21" s="57">
        <f>SUM(P5:P20)</f>
        <v>251335566.85999995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31" t="s">
        <v>11</v>
      </c>
      <c r="M23" s="231"/>
      <c r="N23" s="231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31"/>
      <c r="M24" s="231"/>
      <c r="N24" s="231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31" t="s">
        <v>11</v>
      </c>
      <c r="M25" s="231"/>
      <c r="N25" s="231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31"/>
      <c r="M26" s="231"/>
      <c r="N26" s="231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5" t="s">
        <v>11</v>
      </c>
      <c r="L27" s="255"/>
      <c r="M27" s="60"/>
      <c r="N27" s="60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31" t="s">
        <v>11</v>
      </c>
      <c r="M30" s="231"/>
      <c r="N30" s="231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31"/>
      <c r="M31" s="231"/>
      <c r="N31" s="231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0" priority="3" operator="greaterThan">
      <formula>1.5</formula>
    </cfRule>
  </conditionalFormatting>
  <conditionalFormatting sqref="E5:E20">
    <cfRule type="cellIs" dxfId="29" priority="2" operator="greaterThan">
      <formula>1</formula>
    </cfRule>
  </conditionalFormatting>
  <conditionalFormatting sqref="F5:F20">
    <cfRule type="cellIs" dxfId="28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57031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233" t="s">
        <v>105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50"/>
      <c r="P1" s="127" t="s">
        <v>137</v>
      </c>
    </row>
    <row r="2" spans="1:24" ht="54.75" customHeight="1" thickBot="1">
      <c r="C2" s="236" t="s">
        <v>66</v>
      </c>
      <c r="D2" s="238" t="s">
        <v>65</v>
      </c>
      <c r="E2" s="238"/>
      <c r="F2" s="238"/>
      <c r="G2" s="238"/>
      <c r="H2" s="239" t="s">
        <v>64</v>
      </c>
      <c r="I2" s="239"/>
      <c r="J2" s="239"/>
      <c r="K2" s="240" t="s">
        <v>63</v>
      </c>
      <c r="L2" s="240"/>
      <c r="M2" s="240"/>
      <c r="N2" s="273" t="s">
        <v>113</v>
      </c>
      <c r="O2" s="271" t="s">
        <v>114</v>
      </c>
      <c r="P2" s="263" t="s">
        <v>62</v>
      </c>
    </row>
    <row r="3" spans="1:24" ht="38.25" customHeight="1" thickBot="1">
      <c r="C3" s="236"/>
      <c r="D3" s="248" t="s">
        <v>61</v>
      </c>
      <c r="E3" s="248" t="s">
        <v>60</v>
      </c>
      <c r="F3" s="248" t="s">
        <v>59</v>
      </c>
      <c r="G3" s="253" t="s">
        <v>54</v>
      </c>
      <c r="H3" s="251" t="s">
        <v>58</v>
      </c>
      <c r="I3" s="236" t="s">
        <v>57</v>
      </c>
      <c r="J3" s="244" t="s">
        <v>54</v>
      </c>
      <c r="K3" s="246" t="s">
        <v>56</v>
      </c>
      <c r="L3" s="236" t="s">
        <v>55</v>
      </c>
      <c r="M3" s="242" t="s">
        <v>54</v>
      </c>
      <c r="N3" s="273"/>
      <c r="O3" s="271"/>
      <c r="P3" s="264"/>
    </row>
    <row r="4" spans="1:24" ht="36.75" customHeight="1" thickBot="1">
      <c r="C4" s="237"/>
      <c r="D4" s="249"/>
      <c r="E4" s="249"/>
      <c r="F4" s="249"/>
      <c r="G4" s="254"/>
      <c r="H4" s="252"/>
      <c r="I4" s="237"/>
      <c r="J4" s="245"/>
      <c r="K4" s="247"/>
      <c r="L4" s="237"/>
      <c r="M4" s="243"/>
      <c r="N4" s="274"/>
      <c r="O4" s="27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25">
        <v>3.31</v>
      </c>
      <c r="E5" s="119">
        <v>3.13</v>
      </c>
      <c r="F5" s="118">
        <v>1.81</v>
      </c>
      <c r="G5" s="38">
        <f t="shared" ref="G5:G20" si="0">(IF(D5&lt;1.5,1,0))+(IF(E5&lt;1,1,0))+(IF(F5&lt;0.8,1,0))</f>
        <v>0</v>
      </c>
      <c r="H5" s="120">
        <v>555852559.71000004</v>
      </c>
      <c r="I5" s="126">
        <v>-2838472.64</v>
      </c>
      <c r="J5" s="114">
        <f t="shared" ref="J5:J20" si="1">IF(I5&lt;0,1,0)+IF(H5&lt;0,1,0)</f>
        <v>1</v>
      </c>
      <c r="K5" s="115">
        <f>SUM(I5/5)</f>
        <v>-567694.52800000005</v>
      </c>
      <c r="L5" s="116"/>
      <c r="M5" s="114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17">
        <f t="shared" ref="N5:N20" si="2">SUM(G5+J5+M5)</f>
        <v>1</v>
      </c>
      <c r="O5" s="117">
        <f>+มค62!N5</f>
        <v>0</v>
      </c>
      <c r="P5" s="120">
        <v>197402068.41999999</v>
      </c>
      <c r="R5" s="37" t="s">
        <v>52</v>
      </c>
      <c r="U5" s="56">
        <v>33012199.886666667</v>
      </c>
      <c r="V5" s="59">
        <f>SUM(H5)</f>
        <v>555852559.71000004</v>
      </c>
      <c r="W5" s="59">
        <f>SUM(I5)</f>
        <v>-2838472.64</v>
      </c>
      <c r="X5" s="56">
        <f>SUM(P5)</f>
        <v>197402068.41999999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19">
        <v>0.8</v>
      </c>
      <c r="E6" s="119">
        <v>0.75</v>
      </c>
      <c r="F6" s="119">
        <v>0.43</v>
      </c>
      <c r="G6" s="43">
        <f t="shared" si="0"/>
        <v>3</v>
      </c>
      <c r="H6" s="121">
        <v>-33447125.41</v>
      </c>
      <c r="I6" s="124">
        <v>18554478.5</v>
      </c>
      <c r="J6" s="114">
        <f t="shared" si="1"/>
        <v>1</v>
      </c>
      <c r="K6" s="115">
        <f t="shared" ref="K6:K19" si="3">SUM(I6/5)</f>
        <v>3710895.7</v>
      </c>
      <c r="L6" s="116"/>
      <c r="M6" s="114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17">
        <f t="shared" si="2"/>
        <v>6</v>
      </c>
      <c r="O6" s="117">
        <f>+มค62!N6</f>
        <v>5</v>
      </c>
      <c r="P6" s="122">
        <v>-78405670.400000006</v>
      </c>
      <c r="R6" s="37" t="s">
        <v>50</v>
      </c>
      <c r="U6" s="56">
        <v>4984296.9133333331</v>
      </c>
      <c r="V6" s="59">
        <f t="shared" ref="V6:V20" si="5">SUM(H6)</f>
        <v>-33447125.41</v>
      </c>
      <c r="W6" s="59">
        <f t="shared" ref="W6:W20" si="6">SUM(I6)</f>
        <v>18554478.5</v>
      </c>
      <c r="X6" s="56">
        <f t="shared" ref="X6:X20" si="7">SUM(P6)</f>
        <v>-78405670.400000006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19">
        <v>1.43</v>
      </c>
      <c r="E7" s="119">
        <v>1.29</v>
      </c>
      <c r="F7" s="119">
        <v>0.97</v>
      </c>
      <c r="G7" s="43">
        <f t="shared" si="0"/>
        <v>1</v>
      </c>
      <c r="H7" s="123">
        <v>12424349.310000001</v>
      </c>
      <c r="I7" s="120">
        <v>11367652.85</v>
      </c>
      <c r="J7" s="114">
        <f t="shared" si="1"/>
        <v>0</v>
      </c>
      <c r="K7" s="115">
        <f t="shared" si="3"/>
        <v>2273530.5699999998</v>
      </c>
      <c r="L7" s="116"/>
      <c r="M7" s="114">
        <f t="shared" si="4"/>
        <v>0</v>
      </c>
      <c r="N7" s="117">
        <f t="shared" si="2"/>
        <v>1</v>
      </c>
      <c r="O7" s="117">
        <f>+มค62!N7</f>
        <v>1</v>
      </c>
      <c r="P7" s="122">
        <v>-887101.2</v>
      </c>
      <c r="R7" s="37" t="s">
        <v>48</v>
      </c>
      <c r="U7" s="56">
        <v>2713175.5533333332</v>
      </c>
      <c r="V7" s="59">
        <f t="shared" si="5"/>
        <v>12424349.310000001</v>
      </c>
      <c r="W7" s="59">
        <f t="shared" si="6"/>
        <v>11367652.85</v>
      </c>
      <c r="X7" s="56">
        <f t="shared" si="7"/>
        <v>-887101.2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19">
        <v>1.61</v>
      </c>
      <c r="E8" s="119">
        <v>1.44</v>
      </c>
      <c r="F8" s="119">
        <v>1.06</v>
      </c>
      <c r="G8" s="38">
        <f t="shared" si="0"/>
        <v>0</v>
      </c>
      <c r="H8" s="123">
        <v>10261991.779999999</v>
      </c>
      <c r="I8" s="120">
        <v>22603207.620000001</v>
      </c>
      <c r="J8" s="114">
        <f t="shared" si="1"/>
        <v>0</v>
      </c>
      <c r="K8" s="115">
        <f t="shared" si="3"/>
        <v>4520641.5240000002</v>
      </c>
      <c r="L8" s="116"/>
      <c r="M8" s="114">
        <f t="shared" si="4"/>
        <v>0</v>
      </c>
      <c r="N8" s="117">
        <f t="shared" si="2"/>
        <v>0</v>
      </c>
      <c r="O8" s="117">
        <f>+มค62!N8</f>
        <v>0</v>
      </c>
      <c r="P8" s="123">
        <v>1052684.97</v>
      </c>
      <c r="R8" s="37" t="s">
        <v>46</v>
      </c>
      <c r="U8" s="56">
        <v>1844858.11</v>
      </c>
      <c r="V8" s="59">
        <f t="shared" si="5"/>
        <v>10261991.779999999</v>
      </c>
      <c r="W8" s="59">
        <f t="shared" si="6"/>
        <v>22603207.620000001</v>
      </c>
      <c r="X8" s="56">
        <f t="shared" si="7"/>
        <v>1052684.97</v>
      </c>
    </row>
    <row r="9" spans="1:24" s="36" customFormat="1" ht="34.5" customHeight="1" thickBot="1">
      <c r="A9" s="36">
        <v>14</v>
      </c>
      <c r="B9" s="45">
        <v>5</v>
      </c>
      <c r="C9" s="44" t="s">
        <v>45</v>
      </c>
      <c r="D9" s="119">
        <v>2.23</v>
      </c>
      <c r="E9" s="119">
        <v>2.06</v>
      </c>
      <c r="F9" s="119">
        <v>1.64</v>
      </c>
      <c r="G9" s="38">
        <f t="shared" si="0"/>
        <v>0</v>
      </c>
      <c r="H9" s="123">
        <v>24092077.949999999</v>
      </c>
      <c r="I9" s="120">
        <v>7543017.8300000001</v>
      </c>
      <c r="J9" s="114">
        <f t="shared" si="1"/>
        <v>0</v>
      </c>
      <c r="K9" s="115">
        <f t="shared" si="3"/>
        <v>1508603.5660000001</v>
      </c>
      <c r="L9" s="116"/>
      <c r="M9" s="114">
        <f t="shared" si="4"/>
        <v>0</v>
      </c>
      <c r="N9" s="117">
        <f t="shared" si="2"/>
        <v>0</v>
      </c>
      <c r="O9" s="117">
        <f>+มค62!N9</f>
        <v>0</v>
      </c>
      <c r="P9" s="123">
        <v>12543916.99</v>
      </c>
      <c r="R9" s="37" t="s">
        <v>44</v>
      </c>
      <c r="U9" s="56">
        <v>2272784.0766666667</v>
      </c>
      <c r="V9" s="59">
        <f t="shared" si="5"/>
        <v>24092077.949999999</v>
      </c>
      <c r="W9" s="59">
        <f t="shared" si="6"/>
        <v>7543017.8300000001</v>
      </c>
      <c r="X9" s="56">
        <f t="shared" si="7"/>
        <v>12543916.99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19">
        <v>1.61</v>
      </c>
      <c r="E10" s="119">
        <v>1.51</v>
      </c>
      <c r="F10" s="119">
        <v>1.28</v>
      </c>
      <c r="G10" s="43">
        <f t="shared" si="0"/>
        <v>0</v>
      </c>
      <c r="H10" s="123">
        <v>10178098.390000001</v>
      </c>
      <c r="I10" s="120">
        <v>8131734.6900000004</v>
      </c>
      <c r="J10" s="114">
        <f t="shared" si="1"/>
        <v>0</v>
      </c>
      <c r="K10" s="115">
        <f t="shared" si="3"/>
        <v>1626346.9380000001</v>
      </c>
      <c r="L10" s="116"/>
      <c r="M10" s="114">
        <f t="shared" si="4"/>
        <v>0</v>
      </c>
      <c r="N10" s="117">
        <f t="shared" si="2"/>
        <v>0</v>
      </c>
      <c r="O10" s="117">
        <f>+มค62!N10</f>
        <v>0</v>
      </c>
      <c r="P10" s="123">
        <v>4657281.49</v>
      </c>
      <c r="R10" s="37" t="s">
        <v>42</v>
      </c>
      <c r="U10" s="56">
        <v>590595.51666666672</v>
      </c>
      <c r="V10" s="59">
        <f t="shared" si="5"/>
        <v>10178098.390000001</v>
      </c>
      <c r="W10" s="59">
        <f t="shared" si="6"/>
        <v>8131734.6900000004</v>
      </c>
      <c r="X10" s="56">
        <f t="shared" si="7"/>
        <v>4657281.49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19">
        <v>1.7</v>
      </c>
      <c r="E11" s="119">
        <v>1.49</v>
      </c>
      <c r="F11" s="119">
        <v>1.08</v>
      </c>
      <c r="G11" s="38">
        <f t="shared" si="0"/>
        <v>0</v>
      </c>
      <c r="H11" s="123">
        <v>33025192.989999998</v>
      </c>
      <c r="I11" s="120">
        <v>18420994.370000001</v>
      </c>
      <c r="J11" s="114">
        <f t="shared" si="1"/>
        <v>0</v>
      </c>
      <c r="K11" s="115">
        <f t="shared" si="3"/>
        <v>3684198.8740000003</v>
      </c>
      <c r="L11" s="116"/>
      <c r="M11" s="114">
        <f t="shared" si="4"/>
        <v>0</v>
      </c>
      <c r="N11" s="117">
        <f t="shared" si="2"/>
        <v>0</v>
      </c>
      <c r="O11" s="117">
        <f>+มค62!N11</f>
        <v>0</v>
      </c>
      <c r="P11" s="123">
        <v>3218452.09</v>
      </c>
      <c r="R11" s="37" t="s">
        <v>40</v>
      </c>
      <c r="U11" s="56">
        <v>3029723.53</v>
      </c>
      <c r="V11" s="59">
        <f t="shared" si="5"/>
        <v>33025192.989999998</v>
      </c>
      <c r="W11" s="59">
        <f t="shared" si="6"/>
        <v>18420994.370000001</v>
      </c>
      <c r="X11" s="56">
        <f t="shared" si="7"/>
        <v>3218452.09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19">
        <v>1.43</v>
      </c>
      <c r="E12" s="119">
        <v>1.29</v>
      </c>
      <c r="F12" s="119">
        <v>1.06</v>
      </c>
      <c r="G12" s="43">
        <f t="shared" si="0"/>
        <v>1</v>
      </c>
      <c r="H12" s="123">
        <v>11424184.119999999</v>
      </c>
      <c r="I12" s="120">
        <v>17363222.800000001</v>
      </c>
      <c r="J12" s="114">
        <f t="shared" si="1"/>
        <v>0</v>
      </c>
      <c r="K12" s="115">
        <f t="shared" si="3"/>
        <v>3472644.56</v>
      </c>
      <c r="L12" s="116"/>
      <c r="M12" s="114">
        <f t="shared" si="4"/>
        <v>0</v>
      </c>
      <c r="N12" s="117">
        <f t="shared" si="2"/>
        <v>1</v>
      </c>
      <c r="O12" s="117">
        <f>+มค62!N12</f>
        <v>1</v>
      </c>
      <c r="P12" s="123">
        <v>1656457.49</v>
      </c>
      <c r="R12" s="37" t="s">
        <v>38</v>
      </c>
      <c r="U12" s="56">
        <v>2517570.7399999998</v>
      </c>
      <c r="V12" s="59">
        <f t="shared" si="5"/>
        <v>11424184.119999999</v>
      </c>
      <c r="W12" s="59">
        <f t="shared" si="6"/>
        <v>17363222.800000001</v>
      </c>
      <c r="X12" s="56">
        <f t="shared" si="7"/>
        <v>1656457.49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19">
        <v>1.46</v>
      </c>
      <c r="E13" s="119">
        <v>1.37</v>
      </c>
      <c r="F13" s="119">
        <v>1.21</v>
      </c>
      <c r="G13" s="43">
        <f t="shared" si="0"/>
        <v>1</v>
      </c>
      <c r="H13" s="123">
        <v>14524820.35</v>
      </c>
      <c r="I13" s="120">
        <v>12315680.720000001</v>
      </c>
      <c r="J13" s="114">
        <f t="shared" si="1"/>
        <v>0</v>
      </c>
      <c r="K13" s="115">
        <f t="shared" si="3"/>
        <v>2463136.1440000003</v>
      </c>
      <c r="L13" s="116"/>
      <c r="M13" s="114">
        <f t="shared" si="4"/>
        <v>0</v>
      </c>
      <c r="N13" s="117">
        <f t="shared" si="2"/>
        <v>1</v>
      </c>
      <c r="O13" s="117">
        <f>+มค62!N13</f>
        <v>0</v>
      </c>
      <c r="P13" s="123">
        <v>6462656.4000000004</v>
      </c>
      <c r="R13" s="37" t="s">
        <v>36</v>
      </c>
      <c r="U13" s="56">
        <v>2262944.5966666667</v>
      </c>
      <c r="V13" s="59">
        <f t="shared" si="5"/>
        <v>14524820.35</v>
      </c>
      <c r="W13" s="59">
        <f t="shared" si="6"/>
        <v>12315680.720000001</v>
      </c>
      <c r="X13" s="56">
        <f t="shared" si="7"/>
        <v>6462656.4000000004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19">
        <v>1.74</v>
      </c>
      <c r="E14" s="119">
        <v>1.6</v>
      </c>
      <c r="F14" s="119">
        <v>1.28</v>
      </c>
      <c r="G14" s="38">
        <f t="shared" si="0"/>
        <v>0</v>
      </c>
      <c r="H14" s="123">
        <v>18231485.219999999</v>
      </c>
      <c r="I14" s="120">
        <v>12935350.359999999</v>
      </c>
      <c r="J14" s="114">
        <f t="shared" si="1"/>
        <v>0</v>
      </c>
      <c r="K14" s="115">
        <f t="shared" si="3"/>
        <v>2587070.0719999997</v>
      </c>
      <c r="L14" s="116"/>
      <c r="M14" s="114">
        <f t="shared" si="4"/>
        <v>0</v>
      </c>
      <c r="N14" s="117">
        <f t="shared" si="2"/>
        <v>0</v>
      </c>
      <c r="O14" s="117">
        <f>+มค62!N14</f>
        <v>1</v>
      </c>
      <c r="P14" s="123">
        <v>6930250.4800000004</v>
      </c>
      <c r="R14" s="37" t="s">
        <v>34</v>
      </c>
      <c r="U14" s="56">
        <v>2667994.1533333333</v>
      </c>
      <c r="V14" s="59">
        <f t="shared" si="5"/>
        <v>18231485.219999999</v>
      </c>
      <c r="W14" s="59">
        <f t="shared" si="6"/>
        <v>12935350.359999999</v>
      </c>
      <c r="X14" s="56">
        <f t="shared" si="7"/>
        <v>6930250.4800000004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19">
        <v>2.52</v>
      </c>
      <c r="E15" s="119">
        <v>2.2799999999999998</v>
      </c>
      <c r="F15" s="119">
        <v>1.71</v>
      </c>
      <c r="G15" s="38">
        <f t="shared" si="0"/>
        <v>0</v>
      </c>
      <c r="H15" s="123">
        <v>21593932.780000001</v>
      </c>
      <c r="I15" s="120">
        <v>16297275.32</v>
      </c>
      <c r="J15" s="114">
        <f t="shared" si="1"/>
        <v>0</v>
      </c>
      <c r="K15" s="115">
        <f t="shared" si="3"/>
        <v>3259455.0640000002</v>
      </c>
      <c r="L15" s="116"/>
      <c r="M15" s="114">
        <f t="shared" si="4"/>
        <v>0</v>
      </c>
      <c r="N15" s="117">
        <f t="shared" si="2"/>
        <v>0</v>
      </c>
      <c r="O15" s="117">
        <f>+มค62!N15</f>
        <v>0</v>
      </c>
      <c r="P15" s="123">
        <v>10041113.460000001</v>
      </c>
      <c r="R15" s="37" t="s">
        <v>32</v>
      </c>
      <c r="U15" s="56">
        <v>1401543.4466666665</v>
      </c>
      <c r="V15" s="59">
        <f t="shared" si="5"/>
        <v>21593932.780000001</v>
      </c>
      <c r="W15" s="59">
        <f t="shared" si="6"/>
        <v>16297275.32</v>
      </c>
      <c r="X15" s="56">
        <f t="shared" si="7"/>
        <v>10041113.460000001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19">
        <v>2</v>
      </c>
      <c r="E16" s="119">
        <v>1.83</v>
      </c>
      <c r="F16" s="119">
        <v>1.59</v>
      </c>
      <c r="G16" s="38">
        <f t="shared" si="0"/>
        <v>0</v>
      </c>
      <c r="H16" s="123">
        <v>47584469.649999999</v>
      </c>
      <c r="I16" s="120">
        <v>9739948.7400000002</v>
      </c>
      <c r="J16" s="114">
        <f t="shared" si="1"/>
        <v>0</v>
      </c>
      <c r="K16" s="115">
        <f t="shared" si="3"/>
        <v>1947989.7480000001</v>
      </c>
      <c r="L16" s="116"/>
      <c r="M16" s="114">
        <f t="shared" si="4"/>
        <v>0</v>
      </c>
      <c r="N16" s="117">
        <f t="shared" si="2"/>
        <v>0</v>
      </c>
      <c r="O16" s="117">
        <f>+มค62!N16</f>
        <v>0</v>
      </c>
      <c r="P16" s="123">
        <v>28077838.52</v>
      </c>
      <c r="R16" s="37" t="s">
        <v>30</v>
      </c>
      <c r="U16" s="56">
        <v>1532077.28</v>
      </c>
      <c r="V16" s="59">
        <f t="shared" si="5"/>
        <v>47584469.649999999</v>
      </c>
      <c r="W16" s="59">
        <f t="shared" si="6"/>
        <v>9739948.7400000002</v>
      </c>
      <c r="X16" s="56">
        <f t="shared" si="7"/>
        <v>28077838.52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19">
        <v>1.68</v>
      </c>
      <c r="E17" s="119">
        <v>1.55</v>
      </c>
      <c r="F17" s="119">
        <v>1.34</v>
      </c>
      <c r="G17" s="43">
        <f t="shared" si="0"/>
        <v>0</v>
      </c>
      <c r="H17" s="123">
        <v>8409257.1999999993</v>
      </c>
      <c r="I17" s="120">
        <v>9944332.3499999996</v>
      </c>
      <c r="J17" s="114">
        <f t="shared" si="1"/>
        <v>0</v>
      </c>
      <c r="K17" s="115">
        <f t="shared" si="3"/>
        <v>1988866.47</v>
      </c>
      <c r="L17" s="116"/>
      <c r="M17" s="114">
        <f t="shared" si="4"/>
        <v>0</v>
      </c>
      <c r="N17" s="117">
        <f t="shared" si="2"/>
        <v>0</v>
      </c>
      <c r="O17" s="117">
        <f>+มค62!N17</f>
        <v>0</v>
      </c>
      <c r="P17" s="123">
        <v>4205215.4400000004</v>
      </c>
      <c r="R17" s="37" t="s">
        <v>28</v>
      </c>
      <c r="U17" s="56">
        <v>1005117.5800000001</v>
      </c>
      <c r="V17" s="59">
        <f t="shared" si="5"/>
        <v>8409257.1999999993</v>
      </c>
      <c r="W17" s="59">
        <f t="shared" si="6"/>
        <v>9944332.3499999996</v>
      </c>
      <c r="X17" s="56">
        <f t="shared" si="7"/>
        <v>4205215.4400000004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19">
        <v>1.52</v>
      </c>
      <c r="E18" s="119">
        <v>1.41</v>
      </c>
      <c r="F18" s="119">
        <v>0.97</v>
      </c>
      <c r="G18" s="43">
        <f t="shared" si="0"/>
        <v>0</v>
      </c>
      <c r="H18" s="123">
        <v>11960947.91</v>
      </c>
      <c r="I18" s="120">
        <v>12070789.130000001</v>
      </c>
      <c r="J18" s="114">
        <f t="shared" si="1"/>
        <v>0</v>
      </c>
      <c r="K18" s="115">
        <f t="shared" si="3"/>
        <v>2414157.8260000004</v>
      </c>
      <c r="L18" s="116"/>
      <c r="M18" s="114">
        <f t="shared" si="4"/>
        <v>0</v>
      </c>
      <c r="N18" s="117">
        <f t="shared" si="2"/>
        <v>0</v>
      </c>
      <c r="O18" s="117">
        <f>+มค62!N18</f>
        <v>0</v>
      </c>
      <c r="P18" s="123">
        <v>-647494.88</v>
      </c>
      <c r="R18" s="37" t="s">
        <v>26</v>
      </c>
      <c r="U18" s="56">
        <v>1938520.0766666669</v>
      </c>
      <c r="V18" s="59">
        <f t="shared" si="5"/>
        <v>11960947.91</v>
      </c>
      <c r="W18" s="59">
        <f t="shared" si="6"/>
        <v>12070789.130000001</v>
      </c>
      <c r="X18" s="56">
        <f t="shared" si="7"/>
        <v>-647494.88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18">
        <v>1.05</v>
      </c>
      <c r="E19" s="119">
        <v>0.89</v>
      </c>
      <c r="F19" s="118">
        <v>0.54</v>
      </c>
      <c r="G19" s="43">
        <f t="shared" si="0"/>
        <v>3</v>
      </c>
      <c r="H19" s="123">
        <v>677616.55</v>
      </c>
      <c r="I19" s="120">
        <v>4991804.1900000004</v>
      </c>
      <c r="J19" s="114">
        <f t="shared" si="1"/>
        <v>0</v>
      </c>
      <c r="K19" s="115">
        <f t="shared" si="3"/>
        <v>998360.83800000011</v>
      </c>
      <c r="L19" s="116"/>
      <c r="M19" s="114">
        <f t="shared" si="4"/>
        <v>0</v>
      </c>
      <c r="N19" s="117">
        <f t="shared" si="2"/>
        <v>3</v>
      </c>
      <c r="O19" s="117">
        <f>+มค62!N19</f>
        <v>3</v>
      </c>
      <c r="P19" s="123">
        <v>-6491913.6399999997</v>
      </c>
      <c r="R19" s="37" t="s">
        <v>24</v>
      </c>
      <c r="U19" s="56">
        <v>656347.48</v>
      </c>
      <c r="V19" s="59">
        <f t="shared" si="5"/>
        <v>677616.55</v>
      </c>
      <c r="W19" s="59">
        <f t="shared" si="6"/>
        <v>4991804.1900000004</v>
      </c>
      <c r="X19" s="56">
        <f t="shared" si="7"/>
        <v>-6491913.6399999997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19">
        <v>1.49</v>
      </c>
      <c r="E20" s="119">
        <v>1.4</v>
      </c>
      <c r="F20" s="119">
        <v>1.17</v>
      </c>
      <c r="G20" s="43">
        <f t="shared" si="0"/>
        <v>1</v>
      </c>
      <c r="H20" s="123">
        <v>5814811.2800000003</v>
      </c>
      <c r="I20" s="120">
        <v>4537093.59</v>
      </c>
      <c r="J20" s="114">
        <f t="shared" si="1"/>
        <v>0</v>
      </c>
      <c r="K20" s="115">
        <f>SUM(I20/5)</f>
        <v>907418.71799999999</v>
      </c>
      <c r="L20" s="116"/>
      <c r="M20" s="114">
        <f t="shared" si="4"/>
        <v>0</v>
      </c>
      <c r="N20" s="117">
        <f t="shared" si="2"/>
        <v>1</v>
      </c>
      <c r="O20" s="117">
        <f>+มค62!N20</f>
        <v>0</v>
      </c>
      <c r="P20" s="123">
        <v>2044479.23</v>
      </c>
      <c r="R20" s="37" t="s">
        <v>22</v>
      </c>
      <c r="U20" s="56">
        <v>79155.72</v>
      </c>
      <c r="V20" s="59">
        <f t="shared" si="5"/>
        <v>5814811.2800000003</v>
      </c>
      <c r="W20" s="59">
        <f t="shared" si="6"/>
        <v>4537093.59</v>
      </c>
      <c r="X20" s="56">
        <f t="shared" si="7"/>
        <v>2044479.23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752608669.77999997</v>
      </c>
      <c r="W21" s="58">
        <f>SUM(I5:I20)</f>
        <v>183978110.41999999</v>
      </c>
      <c r="X21" s="57">
        <f>SUM(P5:P20)</f>
        <v>191860234.86000001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31" t="s">
        <v>11</v>
      </c>
      <c r="M23" s="231"/>
      <c r="N23" s="231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31"/>
      <c r="M24" s="231"/>
      <c r="N24" s="231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31" t="s">
        <v>11</v>
      </c>
      <c r="M25" s="231"/>
      <c r="N25" s="231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31"/>
      <c r="M26" s="231"/>
      <c r="N26" s="231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5" t="s">
        <v>11</v>
      </c>
      <c r="L27" s="255"/>
      <c r="M27" s="61"/>
      <c r="N27" s="61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31" t="s">
        <v>11</v>
      </c>
      <c r="M30" s="231"/>
      <c r="N30" s="231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31"/>
      <c r="M31" s="231"/>
      <c r="N31" s="231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">
    <cfRule type="cellIs" dxfId="27" priority="8" operator="lessThan">
      <formula>0</formula>
    </cfRule>
  </conditionalFormatting>
  <conditionalFormatting sqref="H5">
    <cfRule type="cellIs" dxfId="26" priority="7" operator="lessThan">
      <formula>0</formula>
    </cfRule>
  </conditionalFormatting>
  <conditionalFormatting sqref="D5:D20">
    <cfRule type="cellIs" dxfId="25" priority="5" operator="greaterThan">
      <formula>1.5</formula>
    </cfRule>
  </conditionalFormatting>
  <conditionalFormatting sqref="E5:E20">
    <cfRule type="cellIs" dxfId="24" priority="4" operator="greaterThan">
      <formula>1</formula>
    </cfRule>
  </conditionalFormatting>
  <conditionalFormatting sqref="F5:F20">
    <cfRule type="cellIs" dxfId="23" priority="3" operator="greaterThan">
      <formula>0.8</formula>
    </cfRule>
  </conditionalFormatting>
  <pageMargins left="0.31496062992125984" right="0.1968503937007874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23.25"/>
  <cols>
    <col min="1" max="1" width="9" style="128" hidden="1" customWidth="1"/>
    <col min="2" max="2" width="9" style="128"/>
    <col min="3" max="3" width="23.42578125" style="128" customWidth="1"/>
    <col min="4" max="4" width="9.85546875" style="128" customWidth="1"/>
    <col min="5" max="5" width="9.28515625" style="128" customWidth="1"/>
    <col min="6" max="6" width="10.7109375" style="128" customWidth="1"/>
    <col min="7" max="7" width="11" style="128" customWidth="1"/>
    <col min="8" max="8" width="19" style="129" customWidth="1"/>
    <col min="9" max="9" width="20.140625" style="129" customWidth="1"/>
    <col min="10" max="10" width="10.42578125" style="128" customWidth="1"/>
    <col min="11" max="11" width="30" style="128" customWidth="1"/>
    <col min="12" max="12" width="15.7109375" style="128" hidden="1" customWidth="1"/>
    <col min="13" max="13" width="11.7109375" style="128" customWidth="1"/>
    <col min="14" max="14" width="15.42578125" style="128" customWidth="1"/>
    <col min="15" max="15" width="14.7109375" style="128" customWidth="1"/>
    <col min="16" max="16" width="23.85546875" style="128" customWidth="1"/>
    <col min="17" max="17" width="22" style="128" customWidth="1"/>
    <col min="18" max="18" width="17.42578125" style="128" hidden="1" customWidth="1"/>
    <col min="19" max="20" width="9" style="128" hidden="1" customWidth="1"/>
    <col min="21" max="21" width="21" style="128" hidden="1" customWidth="1"/>
    <col min="22" max="22" width="19" style="128" hidden="1" customWidth="1"/>
    <col min="23" max="23" width="19.42578125" style="128" hidden="1" customWidth="1"/>
    <col min="24" max="24" width="22.85546875" style="128" hidden="1" customWidth="1"/>
    <col min="25" max="35" width="9" style="128" hidden="1" customWidth="1"/>
    <col min="36" max="40" width="9" style="128" customWidth="1"/>
    <col min="41" max="16384" width="9" style="128"/>
  </cols>
  <sheetData>
    <row r="1" spans="1:24" ht="41.25" customHeight="1" thickBot="1">
      <c r="C1" s="275" t="s">
        <v>104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169">
        <f ca="1">NOW()</f>
        <v>43656.379390972223</v>
      </c>
      <c r="Q1" s="167"/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115</v>
      </c>
      <c r="O2" s="301" t="s">
        <v>116</v>
      </c>
      <c r="P2" s="285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291" t="s">
        <v>58</v>
      </c>
      <c r="I3" s="293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86"/>
    </row>
    <row r="4" spans="1:24" ht="36.75" customHeight="1" thickBot="1">
      <c r="C4" s="277"/>
      <c r="D4" s="288"/>
      <c r="E4" s="288"/>
      <c r="F4" s="288"/>
      <c r="G4" s="290"/>
      <c r="H4" s="292"/>
      <c r="I4" s="294"/>
      <c r="J4" s="296"/>
      <c r="K4" s="298"/>
      <c r="L4" s="277"/>
      <c r="M4" s="284"/>
      <c r="N4" s="282"/>
      <c r="O4" s="302"/>
      <c r="P4" s="286"/>
      <c r="V4" s="128" t="s">
        <v>67</v>
      </c>
      <c r="W4" s="128" t="s">
        <v>68</v>
      </c>
      <c r="X4" s="128" t="s">
        <v>69</v>
      </c>
    </row>
    <row r="5" spans="1:24" s="129" customFormat="1" ht="35.1" customHeight="1" thickBot="1">
      <c r="A5" s="129">
        <v>13</v>
      </c>
      <c r="B5" s="180">
        <v>1</v>
      </c>
      <c r="C5" s="44" t="s">
        <v>53</v>
      </c>
      <c r="D5" s="130">
        <v>3.26</v>
      </c>
      <c r="E5" s="130">
        <v>3.09</v>
      </c>
      <c r="F5" s="130">
        <v>1.76</v>
      </c>
      <c r="G5" s="114">
        <f t="shared" ref="G5:G20" si="0">(IF(D5&lt;1.5,1,0))+(IF(E5&lt;1,1,0))+(IF(F5&lt;0.8,1,0))</f>
        <v>0</v>
      </c>
      <c r="H5" s="179">
        <v>555247879.76999998</v>
      </c>
      <c r="I5" s="178">
        <v>-10676462.74</v>
      </c>
      <c r="J5" s="114">
        <f t="shared" ref="J5:J20" si="1">IF(I5&lt;0,1,0)+IF(H5&lt;0,1,0)</f>
        <v>1</v>
      </c>
      <c r="K5" s="115">
        <f>SUM(I5/6)</f>
        <v>-1779410.4566666668</v>
      </c>
      <c r="L5" s="116"/>
      <c r="M5" s="114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117">
        <f t="shared" ref="N5:N20" si="2">SUM(G5+J5+M5)</f>
        <v>1</v>
      </c>
      <c r="O5" s="117">
        <f>+กพ62!N5</f>
        <v>1</v>
      </c>
      <c r="P5" s="179">
        <v>190526907.69</v>
      </c>
      <c r="R5" s="131" t="s">
        <v>52</v>
      </c>
      <c r="U5" s="132">
        <v>33012199.886666667</v>
      </c>
      <c r="V5" s="133">
        <f>SUM(H5)</f>
        <v>555247879.76999998</v>
      </c>
      <c r="W5" s="133">
        <f>SUM(I5)</f>
        <v>-10676462.74</v>
      </c>
      <c r="X5" s="132">
        <f>SUM(P5)</f>
        <v>190526907.69</v>
      </c>
    </row>
    <row r="6" spans="1:24" s="129" customFormat="1" ht="35.1" customHeight="1" thickBot="1">
      <c r="A6" s="129">
        <v>2</v>
      </c>
      <c r="B6" s="180">
        <v>2</v>
      </c>
      <c r="C6" s="44" t="s">
        <v>51</v>
      </c>
      <c r="D6" s="134">
        <v>0.91</v>
      </c>
      <c r="E6" s="134">
        <v>0.85</v>
      </c>
      <c r="F6" s="134">
        <v>0.43</v>
      </c>
      <c r="G6" s="135">
        <f t="shared" si="0"/>
        <v>3</v>
      </c>
      <c r="H6" s="179">
        <v>-13899720.199999999</v>
      </c>
      <c r="I6" s="178">
        <v>33760331.670000002</v>
      </c>
      <c r="J6" s="114">
        <f t="shared" si="1"/>
        <v>1</v>
      </c>
      <c r="K6" s="115">
        <f t="shared" ref="K6:K20" si="3">SUM(I6/6)</f>
        <v>5626721.9450000003</v>
      </c>
      <c r="L6" s="116"/>
      <c r="M6" s="114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117">
        <f t="shared" si="2"/>
        <v>4</v>
      </c>
      <c r="O6" s="117">
        <f>+กพ62!N6</f>
        <v>6</v>
      </c>
      <c r="P6" s="179">
        <v>-83610645.340000004</v>
      </c>
      <c r="R6" s="131" t="s">
        <v>50</v>
      </c>
      <c r="U6" s="132">
        <v>4984296.9133333331</v>
      </c>
      <c r="V6" s="133">
        <f t="shared" ref="V6:V20" si="5">SUM(H6)</f>
        <v>-13899720.199999999</v>
      </c>
      <c r="W6" s="133">
        <f t="shared" ref="W6:W20" si="6">SUM(I6)</f>
        <v>33760331.670000002</v>
      </c>
      <c r="X6" s="132">
        <f t="shared" ref="X6:X20" si="7">SUM(P6)</f>
        <v>-83610645.340000004</v>
      </c>
    </row>
    <row r="7" spans="1:24" s="129" customFormat="1" ht="35.1" customHeight="1" thickBot="1">
      <c r="A7" s="129">
        <v>8</v>
      </c>
      <c r="B7" s="180">
        <v>3</v>
      </c>
      <c r="C7" s="44" t="s">
        <v>49</v>
      </c>
      <c r="D7" s="134">
        <v>1.39</v>
      </c>
      <c r="E7" s="130">
        <v>1.24</v>
      </c>
      <c r="F7" s="130">
        <v>0.88</v>
      </c>
      <c r="G7" s="135">
        <f t="shared" si="0"/>
        <v>1</v>
      </c>
      <c r="H7" s="179">
        <v>10688445.98</v>
      </c>
      <c r="I7" s="178">
        <v>9843354.8499999996</v>
      </c>
      <c r="J7" s="114">
        <f t="shared" si="1"/>
        <v>0</v>
      </c>
      <c r="K7" s="115">
        <f t="shared" si="3"/>
        <v>1640559.1416666666</v>
      </c>
      <c r="L7" s="116"/>
      <c r="M7" s="114">
        <f t="shared" si="4"/>
        <v>0</v>
      </c>
      <c r="N7" s="117">
        <f t="shared" si="2"/>
        <v>1</v>
      </c>
      <c r="O7" s="117">
        <f>+กพ62!N7</f>
        <v>1</v>
      </c>
      <c r="P7" s="179">
        <v>-3398261.89</v>
      </c>
      <c r="R7" s="131" t="s">
        <v>48</v>
      </c>
      <c r="U7" s="132">
        <v>2713175.5533333332</v>
      </c>
      <c r="V7" s="133">
        <f t="shared" si="5"/>
        <v>10688445.98</v>
      </c>
      <c r="W7" s="133">
        <f t="shared" si="6"/>
        <v>9843354.8499999996</v>
      </c>
      <c r="X7" s="132">
        <f t="shared" si="7"/>
        <v>-3398261.89</v>
      </c>
    </row>
    <row r="8" spans="1:24" s="129" customFormat="1" ht="35.1" customHeight="1" thickBot="1">
      <c r="A8" s="129">
        <v>16</v>
      </c>
      <c r="B8" s="180">
        <v>4</v>
      </c>
      <c r="C8" s="44" t="s">
        <v>47</v>
      </c>
      <c r="D8" s="134">
        <v>1.34</v>
      </c>
      <c r="E8" s="130">
        <v>1.19</v>
      </c>
      <c r="F8" s="130">
        <v>0.84</v>
      </c>
      <c r="G8" s="114">
        <f t="shared" si="0"/>
        <v>1</v>
      </c>
      <c r="H8" s="179">
        <v>6526503.0099999998</v>
      </c>
      <c r="I8" s="178">
        <v>59684958.009999998</v>
      </c>
      <c r="J8" s="114">
        <f t="shared" si="1"/>
        <v>0</v>
      </c>
      <c r="K8" s="115">
        <f t="shared" si="3"/>
        <v>9947493.0016666669</v>
      </c>
      <c r="L8" s="116"/>
      <c r="M8" s="114">
        <f t="shared" si="4"/>
        <v>0</v>
      </c>
      <c r="N8" s="117">
        <f t="shared" si="2"/>
        <v>1</v>
      </c>
      <c r="O8" s="117">
        <f>+กพ62!N8</f>
        <v>0</v>
      </c>
      <c r="P8" s="179">
        <v>-3051355.28</v>
      </c>
      <c r="R8" s="131" t="s">
        <v>46</v>
      </c>
      <c r="U8" s="132">
        <v>1844858.11</v>
      </c>
      <c r="V8" s="133">
        <f t="shared" si="5"/>
        <v>6526503.0099999998</v>
      </c>
      <c r="W8" s="133">
        <f t="shared" si="6"/>
        <v>59684958.009999998</v>
      </c>
      <c r="X8" s="132">
        <f t="shared" si="7"/>
        <v>-3051355.28</v>
      </c>
    </row>
    <row r="9" spans="1:24" s="129" customFormat="1" ht="35.1" customHeight="1" thickBot="1">
      <c r="A9" s="129">
        <v>14</v>
      </c>
      <c r="B9" s="180">
        <v>5</v>
      </c>
      <c r="C9" s="44" t="s">
        <v>45</v>
      </c>
      <c r="D9" s="130">
        <v>1.78</v>
      </c>
      <c r="E9" s="130">
        <v>1.62</v>
      </c>
      <c r="F9" s="130">
        <v>1.3</v>
      </c>
      <c r="G9" s="114">
        <f t="shared" si="0"/>
        <v>0</v>
      </c>
      <c r="H9" s="179">
        <v>18483532.579999998</v>
      </c>
      <c r="I9" s="178">
        <v>5204444.2</v>
      </c>
      <c r="J9" s="114">
        <f t="shared" si="1"/>
        <v>0</v>
      </c>
      <c r="K9" s="115">
        <f t="shared" si="3"/>
        <v>867407.3666666667</v>
      </c>
      <c r="L9" s="116"/>
      <c r="M9" s="114">
        <f t="shared" si="4"/>
        <v>0</v>
      </c>
      <c r="N9" s="117">
        <f t="shared" si="2"/>
        <v>0</v>
      </c>
      <c r="O9" s="117">
        <f>+กพ62!N9</f>
        <v>0</v>
      </c>
      <c r="P9" s="179">
        <v>7021537.3399999999</v>
      </c>
      <c r="R9" s="131" t="s">
        <v>44</v>
      </c>
      <c r="U9" s="132">
        <v>2272784.0766666667</v>
      </c>
      <c r="V9" s="133">
        <f t="shared" si="5"/>
        <v>18483532.579999998</v>
      </c>
      <c r="W9" s="133">
        <f t="shared" si="6"/>
        <v>5204444.2</v>
      </c>
      <c r="X9" s="132">
        <f t="shared" si="7"/>
        <v>7021537.3399999999</v>
      </c>
    </row>
    <row r="10" spans="1:24" s="129" customFormat="1" ht="35.1" customHeight="1" thickBot="1">
      <c r="A10" s="129">
        <v>10</v>
      </c>
      <c r="B10" s="180">
        <v>6</v>
      </c>
      <c r="C10" s="47" t="s">
        <v>43</v>
      </c>
      <c r="D10" s="134">
        <v>1.5</v>
      </c>
      <c r="E10" s="130">
        <v>1.4</v>
      </c>
      <c r="F10" s="130">
        <v>1.1299999999999999</v>
      </c>
      <c r="G10" s="135">
        <f t="shared" si="0"/>
        <v>0</v>
      </c>
      <c r="H10" s="179">
        <v>8394919.8399999999</v>
      </c>
      <c r="I10" s="178">
        <v>6046986.6299999999</v>
      </c>
      <c r="J10" s="114">
        <f t="shared" si="1"/>
        <v>0</v>
      </c>
      <c r="K10" s="115">
        <f t="shared" si="3"/>
        <v>1007831.105</v>
      </c>
      <c r="L10" s="116"/>
      <c r="M10" s="114">
        <f t="shared" si="4"/>
        <v>0</v>
      </c>
      <c r="N10" s="117">
        <f t="shared" si="2"/>
        <v>0</v>
      </c>
      <c r="O10" s="117">
        <f>+กพ62!N10</f>
        <v>0</v>
      </c>
      <c r="P10" s="179">
        <v>2124979.83</v>
      </c>
      <c r="R10" s="131" t="s">
        <v>42</v>
      </c>
      <c r="U10" s="132">
        <v>590595.51666666672</v>
      </c>
      <c r="V10" s="133">
        <f t="shared" si="5"/>
        <v>8394919.8399999999</v>
      </c>
      <c r="W10" s="133">
        <f t="shared" si="6"/>
        <v>6046986.6299999999</v>
      </c>
      <c r="X10" s="132">
        <f t="shared" si="7"/>
        <v>2124979.83</v>
      </c>
    </row>
    <row r="11" spans="1:24" s="129" customFormat="1" ht="35.1" customHeight="1" thickBot="1">
      <c r="A11" s="129">
        <v>11</v>
      </c>
      <c r="B11" s="180">
        <v>7</v>
      </c>
      <c r="C11" s="47" t="s">
        <v>41</v>
      </c>
      <c r="D11" s="130">
        <v>1.64</v>
      </c>
      <c r="E11" s="130">
        <v>1.45</v>
      </c>
      <c r="F11" s="130">
        <v>1.01</v>
      </c>
      <c r="G11" s="114">
        <f t="shared" si="0"/>
        <v>0</v>
      </c>
      <c r="H11" s="179">
        <v>30794423.760000002</v>
      </c>
      <c r="I11" s="178">
        <v>14715216.17</v>
      </c>
      <c r="J11" s="114">
        <f t="shared" si="1"/>
        <v>0</v>
      </c>
      <c r="K11" s="115">
        <f t="shared" si="3"/>
        <v>2452536.0283333333</v>
      </c>
      <c r="L11" s="116"/>
      <c r="M11" s="114">
        <f t="shared" si="4"/>
        <v>0</v>
      </c>
      <c r="N11" s="117">
        <f t="shared" si="2"/>
        <v>0</v>
      </c>
      <c r="O11" s="117">
        <f>+กพ62!N11</f>
        <v>0</v>
      </c>
      <c r="P11" s="179">
        <v>-157360.16</v>
      </c>
      <c r="R11" s="131" t="s">
        <v>40</v>
      </c>
      <c r="U11" s="132">
        <v>3029723.53</v>
      </c>
      <c r="V11" s="133">
        <f t="shared" si="5"/>
        <v>30794423.760000002</v>
      </c>
      <c r="W11" s="133">
        <f t="shared" si="6"/>
        <v>14715216.17</v>
      </c>
      <c r="X11" s="132">
        <f t="shared" si="7"/>
        <v>-157360.16</v>
      </c>
    </row>
    <row r="12" spans="1:24" s="129" customFormat="1" ht="35.1" customHeight="1" thickBot="1">
      <c r="A12" s="129">
        <v>4</v>
      </c>
      <c r="B12" s="180">
        <v>8</v>
      </c>
      <c r="C12" s="47" t="s">
        <v>39</v>
      </c>
      <c r="D12" s="134">
        <v>1.35</v>
      </c>
      <c r="E12" s="130">
        <v>1.22</v>
      </c>
      <c r="F12" s="134">
        <v>0.98</v>
      </c>
      <c r="G12" s="135">
        <f t="shared" si="0"/>
        <v>1</v>
      </c>
      <c r="H12" s="179">
        <v>9267928.6999999993</v>
      </c>
      <c r="I12" s="178">
        <v>14599271.18</v>
      </c>
      <c r="J12" s="114">
        <f t="shared" si="1"/>
        <v>0</v>
      </c>
      <c r="K12" s="115">
        <f t="shared" si="3"/>
        <v>2433211.8633333333</v>
      </c>
      <c r="L12" s="116"/>
      <c r="M12" s="114">
        <f t="shared" si="4"/>
        <v>0</v>
      </c>
      <c r="N12" s="117">
        <f t="shared" si="2"/>
        <v>1</v>
      </c>
      <c r="O12" s="117">
        <f>+กพ62!N12</f>
        <v>1</v>
      </c>
      <c r="P12" s="179">
        <v>-507985.83</v>
      </c>
      <c r="R12" s="131" t="s">
        <v>38</v>
      </c>
      <c r="U12" s="132">
        <v>2517570.7399999998</v>
      </c>
      <c r="V12" s="133">
        <f t="shared" si="5"/>
        <v>9267928.6999999993</v>
      </c>
      <c r="W12" s="133">
        <f t="shared" si="6"/>
        <v>14599271.18</v>
      </c>
      <c r="X12" s="132">
        <f t="shared" si="7"/>
        <v>-507985.83</v>
      </c>
    </row>
    <row r="13" spans="1:24" s="129" customFormat="1" ht="35.1" customHeight="1" thickBot="1">
      <c r="A13" s="129">
        <v>5</v>
      </c>
      <c r="B13" s="180">
        <v>9</v>
      </c>
      <c r="C13" s="47" t="s">
        <v>37</v>
      </c>
      <c r="D13" s="134">
        <v>1.39</v>
      </c>
      <c r="E13" s="130">
        <v>1.32</v>
      </c>
      <c r="F13" s="130">
        <v>1.1399999999999999</v>
      </c>
      <c r="G13" s="135">
        <f t="shared" si="0"/>
        <v>1</v>
      </c>
      <c r="H13" s="179">
        <v>12536267.029999999</v>
      </c>
      <c r="I13" s="178">
        <v>9912086.3100000005</v>
      </c>
      <c r="J13" s="114">
        <f t="shared" si="1"/>
        <v>0</v>
      </c>
      <c r="K13" s="115">
        <f t="shared" si="3"/>
        <v>1652014.385</v>
      </c>
      <c r="L13" s="116"/>
      <c r="M13" s="114">
        <f t="shared" si="4"/>
        <v>0</v>
      </c>
      <c r="N13" s="117">
        <f t="shared" si="2"/>
        <v>1</v>
      </c>
      <c r="O13" s="117">
        <f>+กพ62!N13</f>
        <v>1</v>
      </c>
      <c r="P13" s="179">
        <v>4423046.4000000004</v>
      </c>
      <c r="R13" s="131" t="s">
        <v>36</v>
      </c>
      <c r="U13" s="132">
        <v>2262944.5966666667</v>
      </c>
      <c r="V13" s="133">
        <f t="shared" si="5"/>
        <v>12536267.029999999</v>
      </c>
      <c r="W13" s="133">
        <f t="shared" si="6"/>
        <v>9912086.3100000005</v>
      </c>
      <c r="X13" s="132">
        <f t="shared" si="7"/>
        <v>4423046.4000000004</v>
      </c>
    </row>
    <row r="14" spans="1:24" s="129" customFormat="1" ht="35.1" customHeight="1" thickBot="1">
      <c r="A14" s="129">
        <v>3</v>
      </c>
      <c r="B14" s="180">
        <v>10</v>
      </c>
      <c r="C14" s="47" t="s">
        <v>35</v>
      </c>
      <c r="D14" s="130">
        <v>1.66</v>
      </c>
      <c r="E14" s="130">
        <v>1.52</v>
      </c>
      <c r="F14" s="130">
        <v>1.22</v>
      </c>
      <c r="G14" s="114">
        <f t="shared" si="0"/>
        <v>0</v>
      </c>
      <c r="H14" s="179">
        <v>17234264.120000001</v>
      </c>
      <c r="I14" s="178">
        <v>11782560.6</v>
      </c>
      <c r="J14" s="114">
        <f t="shared" si="1"/>
        <v>0</v>
      </c>
      <c r="K14" s="115">
        <f t="shared" si="3"/>
        <v>1963760.0999999999</v>
      </c>
      <c r="L14" s="116"/>
      <c r="M14" s="114">
        <f t="shared" si="4"/>
        <v>0</v>
      </c>
      <c r="N14" s="117">
        <f t="shared" si="2"/>
        <v>0</v>
      </c>
      <c r="O14" s="117">
        <f>+กพ62!N14</f>
        <v>0</v>
      </c>
      <c r="P14" s="179">
        <v>5782392.4299999997</v>
      </c>
      <c r="R14" s="131" t="s">
        <v>34</v>
      </c>
      <c r="U14" s="132">
        <v>2667994.1533333333</v>
      </c>
      <c r="V14" s="133">
        <f t="shared" si="5"/>
        <v>17234264.120000001</v>
      </c>
      <c r="W14" s="133">
        <f t="shared" si="6"/>
        <v>11782560.6</v>
      </c>
      <c r="X14" s="132">
        <f t="shared" si="7"/>
        <v>5782392.4299999997</v>
      </c>
    </row>
    <row r="15" spans="1:24" s="129" customFormat="1" ht="35.1" customHeight="1" thickBot="1">
      <c r="A15" s="129">
        <v>9</v>
      </c>
      <c r="B15" s="180">
        <v>11</v>
      </c>
      <c r="C15" s="47" t="s">
        <v>33</v>
      </c>
      <c r="D15" s="130">
        <v>2.25</v>
      </c>
      <c r="E15" s="130">
        <v>2.02</v>
      </c>
      <c r="F15" s="130">
        <v>1.63</v>
      </c>
      <c r="G15" s="114">
        <f t="shared" si="0"/>
        <v>0</v>
      </c>
      <c r="H15" s="179">
        <v>19207761.899999999</v>
      </c>
      <c r="I15" s="178">
        <v>13642468.859999999</v>
      </c>
      <c r="J15" s="114">
        <f t="shared" si="1"/>
        <v>0</v>
      </c>
      <c r="K15" s="115">
        <f t="shared" si="3"/>
        <v>2273744.81</v>
      </c>
      <c r="L15" s="116"/>
      <c r="M15" s="114">
        <f t="shared" si="4"/>
        <v>0</v>
      </c>
      <c r="N15" s="117">
        <f t="shared" si="2"/>
        <v>0</v>
      </c>
      <c r="O15" s="117">
        <f>+กพ62!N15</f>
        <v>0</v>
      </c>
      <c r="P15" s="179">
        <v>9640381.5199999996</v>
      </c>
      <c r="R15" s="131" t="s">
        <v>32</v>
      </c>
      <c r="U15" s="132">
        <v>1401543.4466666665</v>
      </c>
      <c r="V15" s="133">
        <f t="shared" si="5"/>
        <v>19207761.899999999</v>
      </c>
      <c r="W15" s="133">
        <f t="shared" si="6"/>
        <v>13642468.859999999</v>
      </c>
      <c r="X15" s="132">
        <f t="shared" si="7"/>
        <v>9640381.5199999996</v>
      </c>
    </row>
    <row r="16" spans="1:24" s="129" customFormat="1" ht="35.1" customHeight="1" thickBot="1">
      <c r="A16" s="129">
        <v>15</v>
      </c>
      <c r="B16" s="180">
        <v>12</v>
      </c>
      <c r="C16" s="47" t="s">
        <v>31</v>
      </c>
      <c r="D16" s="130">
        <v>2.2000000000000002</v>
      </c>
      <c r="E16" s="130">
        <v>2</v>
      </c>
      <c r="F16" s="130">
        <v>1.72</v>
      </c>
      <c r="G16" s="114">
        <f t="shared" si="0"/>
        <v>0</v>
      </c>
      <c r="H16" s="179">
        <v>48245750.460000001</v>
      </c>
      <c r="I16" s="178">
        <v>6424087.0300000003</v>
      </c>
      <c r="J16" s="114">
        <f t="shared" si="1"/>
        <v>0</v>
      </c>
      <c r="K16" s="115">
        <f t="shared" si="3"/>
        <v>1070681.1716666666</v>
      </c>
      <c r="L16" s="116"/>
      <c r="M16" s="114">
        <f t="shared" si="4"/>
        <v>0</v>
      </c>
      <c r="N16" s="117">
        <f t="shared" si="2"/>
        <v>0</v>
      </c>
      <c r="O16" s="117">
        <f>+กพ62!N16</f>
        <v>0</v>
      </c>
      <c r="P16" s="179">
        <v>29104272.379999999</v>
      </c>
      <c r="R16" s="131" t="s">
        <v>30</v>
      </c>
      <c r="U16" s="132">
        <v>1532077.28</v>
      </c>
      <c r="V16" s="133">
        <f t="shared" si="5"/>
        <v>48245750.460000001</v>
      </c>
      <c r="W16" s="133">
        <f t="shared" si="6"/>
        <v>6424087.0300000003</v>
      </c>
      <c r="X16" s="132">
        <f t="shared" si="7"/>
        <v>29104272.379999999</v>
      </c>
    </row>
    <row r="17" spans="1:24" s="129" customFormat="1" ht="35.1" customHeight="1" thickBot="1">
      <c r="A17" s="129">
        <v>6</v>
      </c>
      <c r="B17" s="180">
        <v>13</v>
      </c>
      <c r="C17" s="47" t="s">
        <v>29</v>
      </c>
      <c r="D17" s="177">
        <v>1.7</v>
      </c>
      <c r="E17" s="177">
        <v>1.56</v>
      </c>
      <c r="F17" s="177">
        <v>1.35</v>
      </c>
      <c r="G17" s="135">
        <f t="shared" si="0"/>
        <v>0</v>
      </c>
      <c r="H17" s="179">
        <v>7533406.9299999997</v>
      </c>
      <c r="I17" s="178">
        <v>8967593.1099999994</v>
      </c>
      <c r="J17" s="114">
        <f t="shared" si="1"/>
        <v>0</v>
      </c>
      <c r="K17" s="115">
        <f t="shared" si="3"/>
        <v>1494598.8516666666</v>
      </c>
      <c r="L17" s="116"/>
      <c r="M17" s="114">
        <f t="shared" si="4"/>
        <v>0</v>
      </c>
      <c r="N17" s="117">
        <f t="shared" si="2"/>
        <v>0</v>
      </c>
      <c r="O17" s="117">
        <f>+กพ62!N17</f>
        <v>0</v>
      </c>
      <c r="P17" s="179">
        <v>3778584.1</v>
      </c>
      <c r="R17" s="131" t="s">
        <v>28</v>
      </c>
      <c r="U17" s="132">
        <v>1005117.5800000001</v>
      </c>
      <c r="V17" s="133">
        <f t="shared" si="5"/>
        <v>7533406.9299999997</v>
      </c>
      <c r="W17" s="133">
        <f t="shared" si="6"/>
        <v>8967593.1099999994</v>
      </c>
      <c r="X17" s="132">
        <f t="shared" si="7"/>
        <v>3778584.1</v>
      </c>
    </row>
    <row r="18" spans="1:24" s="129" customFormat="1" ht="35.1" customHeight="1" thickBot="1">
      <c r="A18" s="129">
        <v>1</v>
      </c>
      <c r="B18" s="180">
        <v>14</v>
      </c>
      <c r="C18" s="47" t="s">
        <v>27</v>
      </c>
      <c r="D18" s="134">
        <v>1.26</v>
      </c>
      <c r="E18" s="130">
        <v>1.1399999999999999</v>
      </c>
      <c r="F18" s="134">
        <v>0.77</v>
      </c>
      <c r="G18" s="135">
        <f t="shared" si="0"/>
        <v>2</v>
      </c>
      <c r="H18" s="179">
        <v>5721587.8499999996</v>
      </c>
      <c r="I18" s="178">
        <v>6581363.5099999998</v>
      </c>
      <c r="J18" s="114">
        <f t="shared" si="1"/>
        <v>0</v>
      </c>
      <c r="K18" s="115">
        <f t="shared" si="3"/>
        <v>1096893.9183333332</v>
      </c>
      <c r="L18" s="116"/>
      <c r="M18" s="114">
        <f t="shared" si="4"/>
        <v>0</v>
      </c>
      <c r="N18" s="117">
        <f t="shared" si="2"/>
        <v>2</v>
      </c>
      <c r="O18" s="117">
        <f>+กพ62!N18</f>
        <v>0</v>
      </c>
      <c r="P18" s="179">
        <v>-5143097.47</v>
      </c>
      <c r="R18" s="131" t="s">
        <v>26</v>
      </c>
      <c r="U18" s="132">
        <v>1938520.0766666669</v>
      </c>
      <c r="V18" s="133">
        <f t="shared" si="5"/>
        <v>5721587.8499999996</v>
      </c>
      <c r="W18" s="133">
        <f t="shared" si="6"/>
        <v>6581363.5099999998</v>
      </c>
      <c r="X18" s="132">
        <f t="shared" si="7"/>
        <v>-5143097.47</v>
      </c>
    </row>
    <row r="19" spans="1:24" s="129" customFormat="1" ht="35.1" customHeight="1" thickBot="1">
      <c r="A19" s="129">
        <v>7</v>
      </c>
      <c r="B19" s="180">
        <v>15</v>
      </c>
      <c r="C19" s="47" t="s">
        <v>25</v>
      </c>
      <c r="D19" s="134">
        <v>0.95</v>
      </c>
      <c r="E19" s="134">
        <v>0.82</v>
      </c>
      <c r="F19" s="134">
        <v>0.4</v>
      </c>
      <c r="G19" s="135">
        <f t="shared" si="0"/>
        <v>3</v>
      </c>
      <c r="H19" s="179">
        <v>-620996.97</v>
      </c>
      <c r="I19" s="178">
        <v>3898107.35</v>
      </c>
      <c r="J19" s="114">
        <f t="shared" si="1"/>
        <v>1</v>
      </c>
      <c r="K19" s="115">
        <f t="shared" si="3"/>
        <v>649684.55833333335</v>
      </c>
      <c r="L19" s="116"/>
      <c r="M19" s="114">
        <f t="shared" si="4"/>
        <v>0</v>
      </c>
      <c r="N19" s="117">
        <f t="shared" si="2"/>
        <v>4</v>
      </c>
      <c r="O19" s="117">
        <f>+กพ62!N19</f>
        <v>3</v>
      </c>
      <c r="P19" s="179">
        <v>-8155378.3499999996</v>
      </c>
      <c r="R19" s="131" t="s">
        <v>24</v>
      </c>
      <c r="U19" s="132">
        <v>656347.48</v>
      </c>
      <c r="V19" s="133">
        <f t="shared" si="5"/>
        <v>-620996.97</v>
      </c>
      <c r="W19" s="133">
        <f t="shared" si="6"/>
        <v>3898107.35</v>
      </c>
      <c r="X19" s="132">
        <f t="shared" si="7"/>
        <v>-8155378.3499999996</v>
      </c>
    </row>
    <row r="20" spans="1:24" s="129" customFormat="1" ht="35.1" customHeight="1" thickBot="1">
      <c r="A20" s="129">
        <v>12</v>
      </c>
      <c r="B20" s="180">
        <v>16</v>
      </c>
      <c r="C20" s="44" t="s">
        <v>23</v>
      </c>
      <c r="D20" s="134">
        <v>1.35</v>
      </c>
      <c r="E20" s="177">
        <v>1.26</v>
      </c>
      <c r="F20" s="177">
        <v>1.02</v>
      </c>
      <c r="G20" s="135">
        <f t="shared" si="0"/>
        <v>1</v>
      </c>
      <c r="H20" s="179">
        <v>4205922.49</v>
      </c>
      <c r="I20" s="178">
        <v>3395908.28</v>
      </c>
      <c r="J20" s="114">
        <f t="shared" si="1"/>
        <v>0</v>
      </c>
      <c r="K20" s="115">
        <f t="shared" si="3"/>
        <v>565984.71333333326</v>
      </c>
      <c r="L20" s="116"/>
      <c r="M20" s="114">
        <f t="shared" si="4"/>
        <v>0</v>
      </c>
      <c r="N20" s="117">
        <f t="shared" si="2"/>
        <v>1</v>
      </c>
      <c r="O20" s="117">
        <f>+กพ62!N20</f>
        <v>1</v>
      </c>
      <c r="P20" s="179">
        <v>200809.89</v>
      </c>
      <c r="R20" s="131" t="s">
        <v>22</v>
      </c>
      <c r="U20" s="132">
        <v>79155.72</v>
      </c>
      <c r="V20" s="133">
        <f t="shared" si="5"/>
        <v>4205922.49</v>
      </c>
      <c r="W20" s="133">
        <f t="shared" si="6"/>
        <v>3395908.28</v>
      </c>
      <c r="X20" s="132">
        <f t="shared" si="7"/>
        <v>200809.89</v>
      </c>
    </row>
    <row r="21" spans="1:24" ht="20.25" customHeight="1" thickBot="1">
      <c r="H21" s="170"/>
      <c r="I21" s="170"/>
      <c r="L21" s="136"/>
      <c r="M21" s="1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V21" s="138">
        <f>SUM(H5:H20)</f>
        <v>739567877.25</v>
      </c>
      <c r="W21" s="138">
        <f>SUM(I5:I20)</f>
        <v>197782275.01999998</v>
      </c>
      <c r="X21" s="139">
        <f>SUM(P5:P20)</f>
        <v>148578827.25999999</v>
      </c>
    </row>
    <row r="22" spans="1:24" ht="22.5" customHeight="1">
      <c r="C22" s="140"/>
      <c r="D22" s="141"/>
      <c r="E22" s="141"/>
      <c r="F22" s="141"/>
      <c r="G22" s="141"/>
      <c r="H22" s="171"/>
      <c r="I22" s="171"/>
      <c r="J22" s="142"/>
      <c r="K22" s="143" t="s">
        <v>21</v>
      </c>
      <c r="L22" s="144"/>
      <c r="M22" s="144"/>
      <c r="N22" s="144"/>
    </row>
    <row r="23" spans="1:24">
      <c r="C23" s="145" t="s">
        <v>20</v>
      </c>
      <c r="D23" s="142"/>
      <c r="E23" s="142"/>
      <c r="F23" s="142"/>
      <c r="G23" s="142"/>
      <c r="H23" s="171"/>
      <c r="I23" s="171"/>
      <c r="J23" s="142"/>
      <c r="K23" s="146" t="s">
        <v>19</v>
      </c>
      <c r="L23" s="299" t="s">
        <v>11</v>
      </c>
      <c r="M23" s="299"/>
      <c r="N23" s="299"/>
    </row>
    <row r="24" spans="1:24">
      <c r="C24" s="145"/>
      <c r="D24" s="142"/>
      <c r="E24" s="142"/>
      <c r="F24" s="142"/>
      <c r="G24" s="142"/>
      <c r="H24" s="171"/>
      <c r="I24" s="171"/>
      <c r="J24" s="142"/>
      <c r="K24" s="147" t="s">
        <v>10</v>
      </c>
      <c r="L24" s="299"/>
      <c r="M24" s="299"/>
      <c r="N24" s="299"/>
    </row>
    <row r="25" spans="1:24" ht="26.25" customHeight="1">
      <c r="C25" s="148" t="s">
        <v>18</v>
      </c>
      <c r="D25" s="142"/>
      <c r="E25" s="142"/>
      <c r="F25" s="142"/>
      <c r="G25" s="142"/>
      <c r="H25" s="171"/>
      <c r="I25" s="171"/>
      <c r="J25" s="142"/>
      <c r="K25" s="149" t="s">
        <v>138</v>
      </c>
      <c r="L25" s="299" t="s">
        <v>11</v>
      </c>
      <c r="M25" s="299"/>
      <c r="N25" s="299"/>
    </row>
    <row r="26" spans="1:24">
      <c r="C26" s="145"/>
      <c r="D26" s="142"/>
      <c r="E26" s="142"/>
      <c r="F26" s="142"/>
      <c r="G26" s="142"/>
      <c r="H26" s="171"/>
      <c r="I26" s="171"/>
      <c r="J26" s="142"/>
      <c r="K26" s="147" t="s">
        <v>10</v>
      </c>
      <c r="L26" s="299"/>
      <c r="M26" s="299"/>
      <c r="N26" s="299"/>
    </row>
    <row r="27" spans="1:24">
      <c r="C27" s="145" t="s">
        <v>16</v>
      </c>
      <c r="D27" s="142"/>
      <c r="E27" s="142"/>
      <c r="F27" s="142"/>
      <c r="G27" s="142"/>
      <c r="H27" s="171"/>
      <c r="I27" s="147" t="s">
        <v>15</v>
      </c>
      <c r="J27" s="150"/>
      <c r="K27" s="300" t="s">
        <v>11</v>
      </c>
      <c r="L27" s="300"/>
      <c r="M27" s="151"/>
      <c r="N27" s="151"/>
    </row>
    <row r="28" spans="1:24">
      <c r="C28" s="152" t="s">
        <v>14</v>
      </c>
      <c r="D28" s="142"/>
      <c r="E28" s="142"/>
      <c r="F28" s="142"/>
      <c r="G28" s="142"/>
      <c r="H28" s="171"/>
      <c r="I28" s="172" t="s">
        <v>139</v>
      </c>
      <c r="J28" s="153"/>
      <c r="K28" s="154"/>
      <c r="L28" s="155"/>
      <c r="M28" s="155"/>
      <c r="N28" s="155"/>
    </row>
    <row r="29" spans="1:24" ht="11.25" customHeight="1">
      <c r="I29" s="171"/>
      <c r="J29" s="142"/>
      <c r="K29" s="156"/>
      <c r="L29" s="157"/>
      <c r="M29" s="157"/>
      <c r="N29" s="157"/>
    </row>
    <row r="30" spans="1:24" ht="23.25" customHeight="1">
      <c r="C30" s="156"/>
      <c r="D30" s="142"/>
      <c r="E30" s="142"/>
      <c r="F30" s="142"/>
      <c r="G30" s="142"/>
      <c r="H30" s="171"/>
      <c r="I30" s="171"/>
      <c r="J30" s="142"/>
      <c r="K30" s="146" t="s">
        <v>140</v>
      </c>
      <c r="L30" s="299" t="s">
        <v>11</v>
      </c>
      <c r="M30" s="299"/>
      <c r="N30" s="299"/>
    </row>
    <row r="31" spans="1:24" ht="21.75" customHeight="1">
      <c r="C31" s="156"/>
      <c r="D31" s="142"/>
      <c r="E31" s="142"/>
      <c r="F31" s="142"/>
      <c r="G31" s="142"/>
      <c r="H31" s="171"/>
      <c r="I31" s="171"/>
      <c r="J31" s="142"/>
      <c r="K31" s="147" t="s">
        <v>10</v>
      </c>
      <c r="L31" s="299"/>
      <c r="M31" s="299"/>
      <c r="N31" s="299"/>
    </row>
    <row r="32" spans="1:24">
      <c r="C32" s="158" t="s">
        <v>141</v>
      </c>
      <c r="D32" s="142"/>
      <c r="E32" s="142"/>
      <c r="F32" s="142"/>
      <c r="G32" s="142"/>
      <c r="H32" s="171"/>
      <c r="I32" s="173"/>
      <c r="J32" s="159"/>
      <c r="K32" s="156"/>
      <c r="L32" s="157"/>
      <c r="M32" s="157"/>
      <c r="N32" s="157"/>
    </row>
    <row r="33" spans="3:16">
      <c r="C33" s="145" t="s">
        <v>8</v>
      </c>
      <c r="D33" s="142"/>
      <c r="E33" s="142"/>
      <c r="F33" s="142"/>
      <c r="G33" s="142"/>
      <c r="H33" s="171"/>
      <c r="I33" s="171"/>
      <c r="J33" s="142"/>
      <c r="K33" s="156"/>
      <c r="L33" s="157"/>
      <c r="M33" s="157"/>
      <c r="N33" s="157"/>
    </row>
    <row r="34" spans="3:16">
      <c r="C34" s="158" t="s">
        <v>142</v>
      </c>
      <c r="D34" s="142"/>
      <c r="E34" s="142"/>
      <c r="F34" s="142"/>
      <c r="G34" s="142"/>
      <c r="H34" s="171"/>
      <c r="I34" s="171"/>
      <c r="J34" s="142"/>
      <c r="K34" s="156"/>
      <c r="L34" s="157"/>
      <c r="M34" s="157"/>
      <c r="N34" s="157"/>
    </row>
    <row r="35" spans="3:16">
      <c r="C35" s="158" t="s">
        <v>143</v>
      </c>
      <c r="D35" s="142"/>
      <c r="E35" s="142"/>
      <c r="F35" s="142"/>
      <c r="G35" s="142"/>
      <c r="H35" s="171"/>
      <c r="I35" s="171"/>
      <c r="J35" s="142"/>
      <c r="K35" s="156"/>
      <c r="L35" s="157"/>
      <c r="M35" s="157"/>
      <c r="N35" s="157"/>
    </row>
    <row r="36" spans="3:16">
      <c r="C36" s="158" t="s">
        <v>144</v>
      </c>
      <c r="D36" s="142"/>
      <c r="E36" s="145"/>
      <c r="F36" s="160"/>
      <c r="G36" s="160"/>
      <c r="H36" s="174"/>
      <c r="I36" s="174"/>
      <c r="J36" s="160"/>
      <c r="K36" s="161"/>
      <c r="L36" s="157"/>
      <c r="M36" s="157"/>
      <c r="N36" s="157"/>
    </row>
    <row r="37" spans="3:16">
      <c r="C37" s="156"/>
      <c r="D37" s="142"/>
      <c r="E37" s="145" t="s">
        <v>4</v>
      </c>
      <c r="F37" s="142"/>
      <c r="G37" s="142"/>
      <c r="H37" s="171"/>
      <c r="I37" s="171"/>
      <c r="J37" s="142"/>
      <c r="K37" s="156"/>
      <c r="L37" s="157"/>
      <c r="M37" s="157"/>
      <c r="N37" s="157"/>
    </row>
    <row r="38" spans="3:16" s="1" customFormat="1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s="1" customFormat="1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s="1" customFormat="1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s="1" customFormat="1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s="1" customFormat="1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>
      <c r="C43" s="162"/>
      <c r="D43" s="163"/>
      <c r="E43" s="163"/>
      <c r="F43" s="164"/>
      <c r="G43" s="164"/>
      <c r="H43" s="175"/>
      <c r="I43" s="176"/>
      <c r="J43" s="165"/>
      <c r="K43" s="165"/>
      <c r="L43" s="166"/>
      <c r="M43" s="166"/>
      <c r="N43" s="166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22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275" t="s">
        <v>147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226" t="s">
        <v>155</v>
      </c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117</v>
      </c>
      <c r="O2" s="301" t="s">
        <v>118</v>
      </c>
      <c r="P2" s="263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303" t="s">
        <v>58</v>
      </c>
      <c r="I3" s="276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64"/>
    </row>
    <row r="4" spans="1:24" ht="36.75" customHeight="1" thickBot="1">
      <c r="C4" s="277"/>
      <c r="D4" s="288"/>
      <c r="E4" s="288"/>
      <c r="F4" s="288"/>
      <c r="G4" s="290"/>
      <c r="H4" s="304"/>
      <c r="I4" s="277"/>
      <c r="J4" s="296"/>
      <c r="K4" s="298"/>
      <c r="L4" s="277"/>
      <c r="M4" s="284"/>
      <c r="N4" s="282"/>
      <c r="O4" s="30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81">
        <v>3.33</v>
      </c>
      <c r="E5" s="182">
        <v>3.15</v>
      </c>
      <c r="F5" s="182">
        <v>1.8</v>
      </c>
      <c r="G5" s="183">
        <f t="shared" ref="G5:G20" si="0">(IF(D5&lt;1.5,1,0))+(IF(E5&lt;1,1,0))+(IF(F5&lt;0.8,1,0))</f>
        <v>0</v>
      </c>
      <c r="H5" s="194">
        <v>546202212.57000005</v>
      </c>
      <c r="I5" s="190">
        <v>-34867418.710000001</v>
      </c>
      <c r="J5" s="114">
        <f t="shared" ref="J5:J20" si="1">IF(I5&lt;0,1,0)+IF(H5&lt;0,1,0)</f>
        <v>1</v>
      </c>
      <c r="K5" s="115">
        <f>SUM(I5/7)</f>
        <v>-4981059.8157142857</v>
      </c>
      <c r="L5" s="116"/>
      <c r="M5" s="114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117">
        <f t="shared" ref="N5:N20" si="3">SUM(G5+J5+M5)</f>
        <v>1</v>
      </c>
      <c r="O5" s="205">
        <f>+มี.ค.62!N5</f>
        <v>1</v>
      </c>
      <c r="P5" s="203">
        <v>191993221.06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81">
        <v>0.79</v>
      </c>
      <c r="E6" s="182">
        <v>0.73</v>
      </c>
      <c r="F6" s="184">
        <v>0.36</v>
      </c>
      <c r="G6" s="191">
        <f t="shared" si="0"/>
        <v>3</v>
      </c>
      <c r="H6" s="195">
        <v>-35778322.43</v>
      </c>
      <c r="I6" s="193">
        <v>14322814.130000001</v>
      </c>
      <c r="J6" s="192">
        <f t="shared" si="1"/>
        <v>1</v>
      </c>
      <c r="K6" s="115">
        <f t="shared" ref="K6:K20" si="4">SUM(I6/7)</f>
        <v>2046116.3042857144</v>
      </c>
      <c r="L6" s="116"/>
      <c r="M6" s="114">
        <f t="shared" si="2"/>
        <v>2</v>
      </c>
      <c r="N6" s="117">
        <f t="shared" si="3"/>
        <v>6</v>
      </c>
      <c r="O6" s="205">
        <f>+มี.ค.62!N6</f>
        <v>4</v>
      </c>
      <c r="P6" s="203">
        <v>-99992168.780000001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85">
        <v>1.35</v>
      </c>
      <c r="E7" s="182">
        <v>1.2</v>
      </c>
      <c r="F7" s="182">
        <v>0.87</v>
      </c>
      <c r="G7" s="197">
        <f t="shared" si="0"/>
        <v>1</v>
      </c>
      <c r="H7" s="198">
        <v>9898767.4600000009</v>
      </c>
      <c r="I7" s="199">
        <v>8879372.3800000008</v>
      </c>
      <c r="J7" s="114">
        <f t="shared" si="1"/>
        <v>0</v>
      </c>
      <c r="K7" s="115">
        <f t="shared" si="4"/>
        <v>1268481.7685714287</v>
      </c>
      <c r="L7" s="116"/>
      <c r="M7" s="114">
        <f t="shared" si="2"/>
        <v>0</v>
      </c>
      <c r="N7" s="117">
        <f t="shared" si="3"/>
        <v>1</v>
      </c>
      <c r="O7" s="205">
        <f>+มี.ค.62!N7</f>
        <v>1</v>
      </c>
      <c r="P7" s="195">
        <v>-3816742.96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85">
        <v>1.21</v>
      </c>
      <c r="E8" s="182">
        <v>1.08</v>
      </c>
      <c r="F8" s="182">
        <v>0.76</v>
      </c>
      <c r="G8" s="200">
        <f t="shared" si="0"/>
        <v>2</v>
      </c>
      <c r="H8" s="195">
        <v>4395515.49</v>
      </c>
      <c r="I8" s="204">
        <v>59737825.240000002</v>
      </c>
      <c r="J8" s="192">
        <f t="shared" si="1"/>
        <v>0</v>
      </c>
      <c r="K8" s="115">
        <f t="shared" si="4"/>
        <v>8533975.0342857148</v>
      </c>
      <c r="L8" s="116"/>
      <c r="M8" s="114">
        <f t="shared" si="2"/>
        <v>0</v>
      </c>
      <c r="N8" s="117">
        <f t="shared" si="3"/>
        <v>2</v>
      </c>
      <c r="O8" s="205">
        <f>+มี.ค.62!N8</f>
        <v>1</v>
      </c>
      <c r="P8" s="203">
        <v>-5169503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185">
        <v>1.87</v>
      </c>
      <c r="E9" s="182">
        <v>1.71</v>
      </c>
      <c r="F9" s="182">
        <v>1.3</v>
      </c>
      <c r="G9" s="201">
        <f t="shared" si="0"/>
        <v>0</v>
      </c>
      <c r="H9" s="203">
        <v>18952430.469999999</v>
      </c>
      <c r="I9" s="204">
        <v>4683429.74</v>
      </c>
      <c r="J9" s="192">
        <f t="shared" si="1"/>
        <v>0</v>
      </c>
      <c r="K9" s="115">
        <f t="shared" si="4"/>
        <v>669061.39142857143</v>
      </c>
      <c r="L9" s="116"/>
      <c r="M9" s="114">
        <f t="shared" si="2"/>
        <v>0</v>
      </c>
      <c r="N9" s="117">
        <f t="shared" si="3"/>
        <v>0</v>
      </c>
      <c r="O9" s="205">
        <f>+มี.ค.62!N9</f>
        <v>0</v>
      </c>
      <c r="P9" s="195">
        <v>6604073.1100000003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85">
        <v>1.39</v>
      </c>
      <c r="E10" s="182">
        <v>1.3</v>
      </c>
      <c r="F10" s="182">
        <v>1.03</v>
      </c>
      <c r="G10" s="191">
        <f t="shared" si="0"/>
        <v>1</v>
      </c>
      <c r="H10" s="195">
        <v>7000414.0700000003</v>
      </c>
      <c r="I10" s="204">
        <v>5478985.1299999999</v>
      </c>
      <c r="J10" s="202">
        <f t="shared" si="1"/>
        <v>0</v>
      </c>
      <c r="K10" s="115">
        <f t="shared" si="4"/>
        <v>782712.16142857145</v>
      </c>
      <c r="L10" s="116"/>
      <c r="M10" s="135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117">
        <f t="shared" si="3"/>
        <v>1</v>
      </c>
      <c r="O10" s="205">
        <f>+มี.ค.62!N10</f>
        <v>0</v>
      </c>
      <c r="P10" s="195">
        <v>413637.18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85">
        <v>1.66</v>
      </c>
      <c r="E11" s="182">
        <v>1.43</v>
      </c>
      <c r="F11" s="182">
        <v>0.96</v>
      </c>
      <c r="G11" s="201">
        <f t="shared" si="0"/>
        <v>0</v>
      </c>
      <c r="H11" s="203">
        <v>30200151.190000001</v>
      </c>
      <c r="I11" s="204">
        <v>13921629.16</v>
      </c>
      <c r="J11" s="202">
        <f t="shared" si="1"/>
        <v>0</v>
      </c>
      <c r="K11" s="115">
        <f t="shared" si="4"/>
        <v>1988804.1657142858</v>
      </c>
      <c r="L11" s="116"/>
      <c r="M11" s="114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117">
        <f t="shared" si="3"/>
        <v>0</v>
      </c>
      <c r="O11" s="205">
        <f>+มี.ค.62!N11</f>
        <v>0</v>
      </c>
      <c r="P11" s="195">
        <v>-2369234.65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85">
        <v>1.37</v>
      </c>
      <c r="E12" s="182">
        <v>1.22</v>
      </c>
      <c r="F12" s="182">
        <v>0.92</v>
      </c>
      <c r="G12" s="191">
        <f t="shared" si="0"/>
        <v>1</v>
      </c>
      <c r="H12" s="195">
        <v>9945170.5</v>
      </c>
      <c r="I12" s="204">
        <v>17732351.960000001</v>
      </c>
      <c r="J12" s="192">
        <f t="shared" si="1"/>
        <v>0</v>
      </c>
      <c r="K12" s="115">
        <f t="shared" si="4"/>
        <v>2533193.1371428571</v>
      </c>
      <c r="L12" s="116"/>
      <c r="M12" s="114">
        <f t="shared" si="5"/>
        <v>0</v>
      </c>
      <c r="N12" s="117">
        <f t="shared" si="3"/>
        <v>1</v>
      </c>
      <c r="O12" s="205">
        <f>+มี.ค.62!N12</f>
        <v>1</v>
      </c>
      <c r="P12" s="195">
        <v>-2252448.34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85">
        <v>1.39</v>
      </c>
      <c r="E13" s="182">
        <v>1.32</v>
      </c>
      <c r="F13" s="182">
        <v>1.1599999999999999</v>
      </c>
      <c r="G13" s="191">
        <f t="shared" si="0"/>
        <v>1</v>
      </c>
      <c r="H13" s="195">
        <v>12998884.67</v>
      </c>
      <c r="I13" s="204">
        <v>9928148.0899999999</v>
      </c>
      <c r="J13" s="192">
        <f t="shared" si="1"/>
        <v>0</v>
      </c>
      <c r="K13" s="115">
        <f t="shared" si="4"/>
        <v>1418306.8699999999</v>
      </c>
      <c r="L13" s="116"/>
      <c r="M13" s="114">
        <f t="shared" si="5"/>
        <v>0</v>
      </c>
      <c r="N13" s="117">
        <f t="shared" si="3"/>
        <v>1</v>
      </c>
      <c r="O13" s="205">
        <f>+มี.ค.62!N13</f>
        <v>1</v>
      </c>
      <c r="P13" s="195">
        <v>5160870.74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85">
        <v>1.69</v>
      </c>
      <c r="E14" s="182">
        <v>1.55</v>
      </c>
      <c r="F14" s="182">
        <v>1.19</v>
      </c>
      <c r="G14" s="191">
        <f t="shared" si="0"/>
        <v>0</v>
      </c>
      <c r="H14" s="195">
        <v>17345555.649999999</v>
      </c>
      <c r="I14" s="204">
        <v>11121984.539999999</v>
      </c>
      <c r="J14" s="192">
        <f t="shared" si="1"/>
        <v>0</v>
      </c>
      <c r="K14" s="115">
        <f t="shared" si="4"/>
        <v>1588854.9342857141</v>
      </c>
      <c r="L14" s="116"/>
      <c r="M14" s="114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117">
        <f t="shared" si="3"/>
        <v>0</v>
      </c>
      <c r="O14" s="205">
        <f>+มี.ค.62!N14</f>
        <v>0</v>
      </c>
      <c r="P14" s="203">
        <v>4714904.05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85">
        <v>2.4300000000000002</v>
      </c>
      <c r="E15" s="182">
        <v>2.2000000000000002</v>
      </c>
      <c r="F15" s="182">
        <v>1.76</v>
      </c>
      <c r="G15" s="201">
        <f t="shared" si="0"/>
        <v>0</v>
      </c>
      <c r="H15" s="203">
        <v>19345010.370000001</v>
      </c>
      <c r="I15" s="204">
        <v>13404883.92</v>
      </c>
      <c r="J15" s="192">
        <f t="shared" si="1"/>
        <v>0</v>
      </c>
      <c r="K15" s="115">
        <f t="shared" si="4"/>
        <v>1914983.4171428571</v>
      </c>
      <c r="L15" s="116"/>
      <c r="M15" s="114">
        <f t="shared" si="5"/>
        <v>0</v>
      </c>
      <c r="N15" s="117">
        <f t="shared" si="3"/>
        <v>0</v>
      </c>
      <c r="O15" s="205">
        <f>+มี.ค.62!N15</f>
        <v>0</v>
      </c>
      <c r="P15" s="195">
        <v>10269601.050000001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81">
        <v>2.19</v>
      </c>
      <c r="E16" s="184">
        <v>1.97</v>
      </c>
      <c r="F16" s="184">
        <v>1.68</v>
      </c>
      <c r="G16" s="201">
        <f t="shared" si="0"/>
        <v>0</v>
      </c>
      <c r="H16" s="195">
        <v>44848885.759999998</v>
      </c>
      <c r="I16" s="204">
        <v>1966309.75</v>
      </c>
      <c r="J16" s="192">
        <f t="shared" si="1"/>
        <v>0</v>
      </c>
      <c r="K16" s="115">
        <f t="shared" si="4"/>
        <v>280901.39285714284</v>
      </c>
      <c r="L16" s="116"/>
      <c r="M16" s="114">
        <f t="shared" si="5"/>
        <v>0</v>
      </c>
      <c r="N16" s="117">
        <f t="shared" si="3"/>
        <v>0</v>
      </c>
      <c r="O16" s="205">
        <f>+มี.ค.62!N16</f>
        <v>0</v>
      </c>
      <c r="P16" s="195">
        <v>25547152.719999999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81">
        <v>1.72</v>
      </c>
      <c r="E17" s="184">
        <v>1.58</v>
      </c>
      <c r="F17" s="184">
        <v>1.36</v>
      </c>
      <c r="G17" s="191">
        <f t="shared" si="0"/>
        <v>0</v>
      </c>
      <c r="H17" s="195">
        <v>7628945.2400000002</v>
      </c>
      <c r="I17" s="204">
        <v>8775941.9299999997</v>
      </c>
      <c r="J17" s="202">
        <f t="shared" si="1"/>
        <v>0</v>
      </c>
      <c r="K17" s="115">
        <f t="shared" si="4"/>
        <v>1253705.99</v>
      </c>
      <c r="L17" s="116"/>
      <c r="M17" s="114">
        <f t="shared" si="5"/>
        <v>0</v>
      </c>
      <c r="N17" s="117">
        <f t="shared" si="3"/>
        <v>0</v>
      </c>
      <c r="O17" s="205">
        <f>+มี.ค.62!N17</f>
        <v>0</v>
      </c>
      <c r="P17" s="203">
        <v>3729913.58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81">
        <v>1.26</v>
      </c>
      <c r="E18" s="184">
        <v>1.1499999999999999</v>
      </c>
      <c r="F18" s="184">
        <v>0.73</v>
      </c>
      <c r="G18" s="191">
        <f t="shared" si="0"/>
        <v>2</v>
      </c>
      <c r="H18" s="203">
        <v>5901063.1299999999</v>
      </c>
      <c r="I18" s="204">
        <v>6638697.0800000001</v>
      </c>
      <c r="J18" s="192">
        <f t="shared" si="1"/>
        <v>0</v>
      </c>
      <c r="K18" s="115">
        <f t="shared" si="4"/>
        <v>948385.2971428571</v>
      </c>
      <c r="L18" s="116"/>
      <c r="M18" s="114">
        <f t="shared" si="5"/>
        <v>0</v>
      </c>
      <c r="N18" s="117">
        <f t="shared" si="3"/>
        <v>2</v>
      </c>
      <c r="O18" s="205">
        <f>+มี.ค.62!N18</f>
        <v>2</v>
      </c>
      <c r="P18" s="203">
        <v>-6101926.21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89">
        <v>1</v>
      </c>
      <c r="E19" s="187">
        <v>0.89</v>
      </c>
      <c r="F19" s="187">
        <v>0.47</v>
      </c>
      <c r="G19" s="191">
        <f t="shared" si="0"/>
        <v>3</v>
      </c>
      <c r="H19" s="195">
        <v>39424.54</v>
      </c>
      <c r="I19" s="204">
        <v>4393711.79</v>
      </c>
      <c r="J19" s="192">
        <f t="shared" si="1"/>
        <v>0</v>
      </c>
      <c r="K19" s="115">
        <f t="shared" si="4"/>
        <v>627673.11285714281</v>
      </c>
      <c r="L19" s="116"/>
      <c r="M19" s="114">
        <f t="shared" si="5"/>
        <v>0</v>
      </c>
      <c r="N19" s="117">
        <f t="shared" si="3"/>
        <v>3</v>
      </c>
      <c r="O19" s="205">
        <f>+มี.ค.62!N19</f>
        <v>4</v>
      </c>
      <c r="P19" s="195">
        <v>-7750554.1399999997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86">
        <v>1.26</v>
      </c>
      <c r="E20" s="187">
        <v>1.17</v>
      </c>
      <c r="F20" s="187">
        <v>0.93</v>
      </c>
      <c r="G20" s="191">
        <f t="shared" si="0"/>
        <v>1</v>
      </c>
      <c r="H20" s="195">
        <v>3184120.74</v>
      </c>
      <c r="I20" s="204">
        <v>2878665.37</v>
      </c>
      <c r="J20" s="202">
        <f t="shared" si="1"/>
        <v>0</v>
      </c>
      <c r="K20" s="115">
        <f t="shared" si="4"/>
        <v>411237.91000000003</v>
      </c>
      <c r="L20" s="116"/>
      <c r="M20" s="135">
        <f t="shared" si="5"/>
        <v>0</v>
      </c>
      <c r="N20" s="117">
        <f t="shared" si="3"/>
        <v>1</v>
      </c>
      <c r="O20" s="205">
        <f>+มี.ค.62!N20</f>
        <v>1</v>
      </c>
      <c r="P20" s="195">
        <v>-898501.07</v>
      </c>
      <c r="R20" s="37"/>
      <c r="U20" s="56"/>
      <c r="V20" s="59"/>
      <c r="W20" s="59"/>
      <c r="X20" s="56"/>
    </row>
    <row r="21" spans="1:24" ht="20.25" customHeight="1" thickBot="1">
      <c r="C21" s="128"/>
      <c r="D21" s="128"/>
      <c r="E21" s="128"/>
      <c r="F21" s="128"/>
      <c r="G21" s="128"/>
      <c r="H21" s="196"/>
      <c r="I21" s="196"/>
      <c r="J21" s="128"/>
      <c r="K21" s="128"/>
      <c r="L21" s="136"/>
      <c r="M21" s="1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O21" s="128"/>
      <c r="V21" s="58"/>
      <c r="W21" s="58"/>
      <c r="X21" s="57"/>
    </row>
    <row r="22" spans="1:24" ht="22.5" customHeight="1">
      <c r="C22" s="140"/>
      <c r="D22" s="141"/>
      <c r="E22" s="141"/>
      <c r="F22" s="141"/>
      <c r="G22" s="141"/>
      <c r="H22" s="142"/>
      <c r="I22" s="142"/>
      <c r="J22" s="142"/>
      <c r="K22" s="143" t="s">
        <v>21</v>
      </c>
      <c r="L22" s="144"/>
      <c r="M22" s="144"/>
      <c r="N22" s="144"/>
      <c r="O22" s="128"/>
    </row>
    <row r="23" spans="1:24" ht="23.25">
      <c r="C23" s="145" t="s">
        <v>20</v>
      </c>
      <c r="D23" s="142"/>
      <c r="E23" s="142"/>
      <c r="F23" s="142"/>
      <c r="G23" s="142"/>
      <c r="H23" s="142"/>
      <c r="I23" s="142"/>
      <c r="J23" s="142"/>
      <c r="K23" s="146" t="s">
        <v>19</v>
      </c>
      <c r="L23" s="299" t="s">
        <v>11</v>
      </c>
      <c r="M23" s="299"/>
      <c r="N23" s="299"/>
      <c r="O23" s="128"/>
    </row>
    <row r="24" spans="1:24" ht="23.25">
      <c r="C24" s="145"/>
      <c r="D24" s="142"/>
      <c r="E24" s="142"/>
      <c r="F24" s="142"/>
      <c r="G24" s="142"/>
      <c r="H24" s="142"/>
      <c r="I24" s="142"/>
      <c r="J24" s="142"/>
      <c r="K24" s="147" t="s">
        <v>10</v>
      </c>
      <c r="L24" s="299"/>
      <c r="M24" s="299"/>
      <c r="N24" s="299"/>
      <c r="O24" s="128"/>
    </row>
    <row r="25" spans="1:24" ht="26.25" customHeight="1">
      <c r="C25" s="148" t="s">
        <v>18</v>
      </c>
      <c r="D25" s="142"/>
      <c r="E25" s="142"/>
      <c r="F25" s="142"/>
      <c r="G25" s="142"/>
      <c r="H25" s="142"/>
      <c r="I25" s="142"/>
      <c r="J25" s="142"/>
      <c r="K25" s="149" t="s">
        <v>138</v>
      </c>
      <c r="L25" s="299" t="s">
        <v>11</v>
      </c>
      <c r="M25" s="299"/>
      <c r="N25" s="299"/>
      <c r="O25" s="128"/>
    </row>
    <row r="26" spans="1:24" ht="23.25">
      <c r="C26" s="145"/>
      <c r="D26" s="142"/>
      <c r="E26" s="142"/>
      <c r="F26" s="142"/>
      <c r="G26" s="142"/>
      <c r="H26" s="142"/>
      <c r="I26" s="142"/>
      <c r="J26" s="142"/>
      <c r="K26" s="147" t="s">
        <v>10</v>
      </c>
      <c r="L26" s="299"/>
      <c r="M26" s="299"/>
      <c r="N26" s="299"/>
      <c r="O26" s="128"/>
    </row>
    <row r="27" spans="1:24" ht="23.25">
      <c r="C27" s="145" t="s">
        <v>16</v>
      </c>
      <c r="D27" s="142"/>
      <c r="E27" s="142"/>
      <c r="F27" s="142"/>
      <c r="G27" s="142"/>
      <c r="H27" s="142"/>
      <c r="I27" s="147" t="s">
        <v>15</v>
      </c>
      <c r="J27" s="150"/>
      <c r="K27" s="300" t="s">
        <v>11</v>
      </c>
      <c r="L27" s="300"/>
      <c r="M27" s="151"/>
      <c r="N27" s="151"/>
      <c r="O27" s="128"/>
    </row>
    <row r="28" spans="1:24" ht="23.25">
      <c r="C28" s="152" t="s">
        <v>14</v>
      </c>
      <c r="D28" s="142"/>
      <c r="E28" s="142"/>
      <c r="F28" s="142"/>
      <c r="G28" s="142"/>
      <c r="H28" s="142"/>
      <c r="I28" s="188" t="s">
        <v>139</v>
      </c>
      <c r="J28" s="153"/>
      <c r="K28" s="154"/>
      <c r="L28" s="155"/>
      <c r="M28" s="155"/>
      <c r="N28" s="155"/>
      <c r="O28" s="128"/>
    </row>
    <row r="29" spans="1:24" ht="11.25" customHeight="1">
      <c r="C29" s="128"/>
      <c r="D29" s="128"/>
      <c r="E29" s="128"/>
      <c r="F29" s="128"/>
      <c r="G29" s="128"/>
      <c r="H29" s="128"/>
      <c r="I29" s="142"/>
      <c r="J29" s="142"/>
      <c r="K29" s="156"/>
      <c r="L29" s="157"/>
      <c r="M29" s="157"/>
      <c r="N29" s="157"/>
      <c r="O29" s="128"/>
    </row>
    <row r="30" spans="1:24" ht="23.25" customHeight="1">
      <c r="C30" s="156"/>
      <c r="D30" s="142"/>
      <c r="E30" s="142"/>
      <c r="F30" s="142"/>
      <c r="G30" s="142"/>
      <c r="H30" s="142"/>
      <c r="I30" s="142"/>
      <c r="J30" s="142"/>
      <c r="K30" s="146" t="s">
        <v>140</v>
      </c>
      <c r="L30" s="299" t="s">
        <v>11</v>
      </c>
      <c r="M30" s="299"/>
      <c r="N30" s="299"/>
      <c r="O30" s="128"/>
    </row>
    <row r="31" spans="1:24" ht="21.75" customHeight="1">
      <c r="C31" s="156"/>
      <c r="D31" s="142"/>
      <c r="E31" s="142"/>
      <c r="F31" s="142"/>
      <c r="G31" s="142"/>
      <c r="H31" s="142"/>
      <c r="I31" s="142"/>
      <c r="J31" s="142"/>
      <c r="K31" s="147" t="s">
        <v>10</v>
      </c>
      <c r="L31" s="299"/>
      <c r="M31" s="299"/>
      <c r="N31" s="299"/>
      <c r="O31" s="128"/>
    </row>
    <row r="32" spans="1:24" ht="23.25">
      <c r="C32" s="158" t="s">
        <v>141</v>
      </c>
      <c r="D32" s="142"/>
      <c r="E32" s="142"/>
      <c r="F32" s="142"/>
      <c r="G32" s="142"/>
      <c r="H32" s="142"/>
      <c r="I32" s="159"/>
      <c r="J32" s="159"/>
      <c r="K32" s="156"/>
      <c r="L32" s="157"/>
      <c r="M32" s="157"/>
      <c r="N32" s="157"/>
      <c r="O32" s="128"/>
      <c r="P32" s="128"/>
    </row>
    <row r="33" spans="3:16" ht="23.25">
      <c r="C33" s="145" t="s">
        <v>8</v>
      </c>
      <c r="D33" s="142"/>
      <c r="E33" s="142"/>
      <c r="F33" s="142"/>
      <c r="G33" s="142"/>
      <c r="H33" s="142"/>
      <c r="I33" s="142"/>
      <c r="J33" s="142"/>
      <c r="K33" s="156"/>
      <c r="L33" s="157"/>
      <c r="M33" s="157"/>
      <c r="N33" s="157"/>
      <c r="O33" s="128"/>
      <c r="P33" s="128"/>
    </row>
    <row r="34" spans="3:16" ht="23.25">
      <c r="C34" s="158" t="s">
        <v>142</v>
      </c>
      <c r="D34" s="142"/>
      <c r="E34" s="142"/>
      <c r="F34" s="142"/>
      <c r="G34" s="142"/>
      <c r="H34" s="142"/>
      <c r="I34" s="142"/>
      <c r="J34" s="142"/>
      <c r="K34" s="156"/>
      <c r="L34" s="157"/>
      <c r="M34" s="157"/>
      <c r="N34" s="157"/>
      <c r="O34" s="128"/>
      <c r="P34" s="128"/>
    </row>
    <row r="35" spans="3:16" ht="23.25">
      <c r="C35" s="158" t="s">
        <v>143</v>
      </c>
      <c r="D35" s="142"/>
      <c r="E35" s="142"/>
      <c r="F35" s="142"/>
      <c r="G35" s="142"/>
      <c r="H35" s="142"/>
      <c r="I35" s="142"/>
      <c r="J35" s="142"/>
      <c r="K35" s="156"/>
      <c r="L35" s="157"/>
      <c r="M35" s="157"/>
      <c r="N35" s="157"/>
      <c r="O35" s="128"/>
      <c r="P35" s="128"/>
    </row>
    <row r="36" spans="3:16" ht="23.25">
      <c r="C36" s="158" t="s">
        <v>144</v>
      </c>
      <c r="D36" s="142"/>
      <c r="E36" s="145"/>
      <c r="F36" s="160"/>
      <c r="G36" s="160"/>
      <c r="H36" s="160"/>
      <c r="I36" s="160"/>
      <c r="J36" s="160"/>
      <c r="K36" s="161"/>
      <c r="L36" s="157"/>
      <c r="M36" s="157"/>
      <c r="N36" s="157"/>
      <c r="O36" s="128"/>
      <c r="P36" s="128"/>
    </row>
    <row r="37" spans="3:16" ht="23.25">
      <c r="C37" s="156"/>
      <c r="D37" s="142"/>
      <c r="E37" s="145" t="s">
        <v>4</v>
      </c>
      <c r="F37" s="142"/>
      <c r="G37" s="142"/>
      <c r="H37" s="142"/>
      <c r="I37" s="142"/>
      <c r="J37" s="142"/>
      <c r="K37" s="156"/>
      <c r="L37" s="157"/>
      <c r="M37" s="157"/>
      <c r="N37" s="157"/>
      <c r="O37" s="128"/>
      <c r="P37" s="128"/>
    </row>
    <row r="38" spans="3:16" ht="23.25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ht="23.25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ht="23.25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ht="23.25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ht="23.25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 ht="23.2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1" priority="10" operator="lessThan">
      <formula>1.5</formula>
    </cfRule>
  </conditionalFormatting>
  <conditionalFormatting sqref="E5:E20">
    <cfRule type="cellIs" dxfId="20" priority="9" operator="lessThan">
      <formula>1</formula>
    </cfRule>
  </conditionalFormatting>
  <conditionalFormatting sqref="F5:F20">
    <cfRule type="cellIs" dxfId="19" priority="8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275" t="s">
        <v>150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225">
        <v>43637</v>
      </c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119</v>
      </c>
      <c r="O2" s="301" t="s">
        <v>120</v>
      </c>
      <c r="P2" s="263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303" t="s">
        <v>58</v>
      </c>
      <c r="I3" s="276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64"/>
    </row>
    <row r="4" spans="1:24" ht="36.75" customHeight="1" thickBot="1">
      <c r="C4" s="277"/>
      <c r="D4" s="288"/>
      <c r="E4" s="288"/>
      <c r="F4" s="288"/>
      <c r="G4" s="290"/>
      <c r="H4" s="304"/>
      <c r="I4" s="277"/>
      <c r="J4" s="296"/>
      <c r="K4" s="298"/>
      <c r="L4" s="277"/>
      <c r="M4" s="284"/>
      <c r="N4" s="282"/>
      <c r="O4" s="30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207" t="s">
        <v>53</v>
      </c>
      <c r="D5" s="223">
        <v>3.13</v>
      </c>
      <c r="E5" s="223">
        <v>2.96</v>
      </c>
      <c r="F5" s="223">
        <v>1.66</v>
      </c>
      <c r="G5" s="209">
        <f t="shared" ref="G5:G20" si="0">(IF(D5&lt;1.5,1,0))+(IF(E5&lt;1,1,0))+(IF(F5&lt;0.8,1,0))</f>
        <v>0</v>
      </c>
      <c r="H5" s="227">
        <v>535655368.75</v>
      </c>
      <c r="I5" s="221">
        <v>-43331361.359999999</v>
      </c>
      <c r="J5" s="212">
        <f t="shared" ref="J5:J20" si="1">IF(I5&lt;0,1,0)+IF(H5&lt;0,1,0)</f>
        <v>1</v>
      </c>
      <c r="K5" s="228">
        <f>SUM(I5/8)</f>
        <v>-5416420.1699999999</v>
      </c>
      <c r="L5" s="217"/>
      <c r="M5" s="209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19">
        <f t="shared" ref="N5:N20" si="3">SUM(G5+J5+M5)</f>
        <v>1</v>
      </c>
      <c r="O5" s="219">
        <f>+เม.ย.62!N5</f>
        <v>1</v>
      </c>
      <c r="P5" s="229">
        <v>169583240.47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207" t="s">
        <v>51</v>
      </c>
      <c r="D6" s="210">
        <v>0.67</v>
      </c>
      <c r="E6" s="211">
        <v>0.61</v>
      </c>
      <c r="F6" s="210">
        <v>0.26</v>
      </c>
      <c r="G6" s="212">
        <f t="shared" si="0"/>
        <v>3</v>
      </c>
      <c r="H6" s="221">
        <v>-57612936.719999999</v>
      </c>
      <c r="I6" s="221">
        <v>-1971284.18</v>
      </c>
      <c r="J6" s="212">
        <f t="shared" si="1"/>
        <v>2</v>
      </c>
      <c r="K6" s="228">
        <f t="shared" ref="K6:K19" si="4">SUM(I6/8)</f>
        <v>-246410.52249999999</v>
      </c>
      <c r="L6" s="217"/>
      <c r="M6" s="212">
        <f t="shared" si="2"/>
        <v>2</v>
      </c>
      <c r="N6" s="219">
        <f t="shared" si="3"/>
        <v>7</v>
      </c>
      <c r="O6" s="219">
        <f>+เม.ย.62!N6</f>
        <v>6</v>
      </c>
      <c r="P6" s="216">
        <v>-120406980.36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207" t="s">
        <v>49</v>
      </c>
      <c r="D7" s="211">
        <v>1.21</v>
      </c>
      <c r="E7" s="211">
        <v>1.05</v>
      </c>
      <c r="F7" s="211">
        <v>0.71</v>
      </c>
      <c r="G7" s="212">
        <f t="shared" si="0"/>
        <v>2</v>
      </c>
      <c r="H7" s="227">
        <v>5986905.5700000003</v>
      </c>
      <c r="I7" s="227">
        <v>6867069.2199999997</v>
      </c>
      <c r="J7" s="209">
        <f t="shared" si="1"/>
        <v>0</v>
      </c>
      <c r="K7" s="230">
        <f t="shared" si="4"/>
        <v>858383.65249999997</v>
      </c>
      <c r="L7" s="217"/>
      <c r="M7" s="224">
        <f t="shared" si="2"/>
        <v>0</v>
      </c>
      <c r="N7" s="219">
        <f t="shared" si="3"/>
        <v>2</v>
      </c>
      <c r="O7" s="219">
        <f>+เม.ย.62!N7</f>
        <v>1</v>
      </c>
      <c r="P7" s="216">
        <v>-8297591.4500000002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207" t="s">
        <v>47</v>
      </c>
      <c r="D8" s="211">
        <v>1.19</v>
      </c>
      <c r="E8" s="211">
        <v>1.07</v>
      </c>
      <c r="F8" s="211">
        <v>0.73</v>
      </c>
      <c r="G8" s="212">
        <f t="shared" si="0"/>
        <v>2</v>
      </c>
      <c r="H8" s="227">
        <v>4083859.75</v>
      </c>
      <c r="I8" s="227">
        <v>58424751.439999998</v>
      </c>
      <c r="J8" s="209">
        <f t="shared" si="1"/>
        <v>0</v>
      </c>
      <c r="K8" s="230">
        <f t="shared" si="4"/>
        <v>7303093.9299999997</v>
      </c>
      <c r="L8" s="217"/>
      <c r="M8" s="224">
        <f t="shared" si="2"/>
        <v>0</v>
      </c>
      <c r="N8" s="219">
        <f t="shared" si="3"/>
        <v>2</v>
      </c>
      <c r="O8" s="219">
        <f>+เม.ย.62!N8</f>
        <v>2</v>
      </c>
      <c r="P8" s="216">
        <v>-5782778.3799999999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207" t="s">
        <v>45</v>
      </c>
      <c r="D9" s="211">
        <v>1.95</v>
      </c>
      <c r="E9" s="211">
        <v>1.77</v>
      </c>
      <c r="F9" s="211">
        <v>1.35</v>
      </c>
      <c r="G9" s="209">
        <f t="shared" si="0"/>
        <v>0</v>
      </c>
      <c r="H9" s="227">
        <v>18677309.18</v>
      </c>
      <c r="I9" s="227">
        <v>7031590.96</v>
      </c>
      <c r="J9" s="209">
        <f t="shared" si="1"/>
        <v>0</v>
      </c>
      <c r="K9" s="230">
        <f t="shared" si="4"/>
        <v>878948.87</v>
      </c>
      <c r="L9" s="217"/>
      <c r="M9" s="224">
        <f t="shared" si="2"/>
        <v>0</v>
      </c>
      <c r="N9" s="219">
        <f t="shared" si="3"/>
        <v>0</v>
      </c>
      <c r="O9" s="219">
        <f>+เม.ย.62!N9</f>
        <v>0</v>
      </c>
      <c r="P9" s="229">
        <v>6866416.2699999996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208" t="s">
        <v>43</v>
      </c>
      <c r="D10" s="211">
        <v>1.34</v>
      </c>
      <c r="E10" s="211">
        <v>1.22</v>
      </c>
      <c r="F10" s="211">
        <v>0.94</v>
      </c>
      <c r="G10" s="212">
        <f t="shared" si="0"/>
        <v>1</v>
      </c>
      <c r="H10" s="227">
        <v>6072961.1500000004</v>
      </c>
      <c r="I10" s="227">
        <v>3194142.63</v>
      </c>
      <c r="J10" s="224">
        <f t="shared" si="1"/>
        <v>0</v>
      </c>
      <c r="K10" s="230">
        <f t="shared" si="4"/>
        <v>399267.82874999999</v>
      </c>
      <c r="L10" s="217"/>
      <c r="M10" s="224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19">
        <f t="shared" si="3"/>
        <v>1</v>
      </c>
      <c r="O10" s="219">
        <f>+เม.ย.62!N10</f>
        <v>1</v>
      </c>
      <c r="P10" s="216">
        <v>-1133456.8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208" t="s">
        <v>41</v>
      </c>
      <c r="D11" s="211">
        <v>1.4</v>
      </c>
      <c r="E11" s="211">
        <v>1.18</v>
      </c>
      <c r="F11" s="211">
        <v>0.82</v>
      </c>
      <c r="G11" s="212">
        <f t="shared" si="0"/>
        <v>1</v>
      </c>
      <c r="H11" s="227">
        <v>18512260.940000001</v>
      </c>
      <c r="I11" s="227">
        <v>9500448.9399999995</v>
      </c>
      <c r="J11" s="224">
        <f t="shared" si="1"/>
        <v>0</v>
      </c>
      <c r="K11" s="230">
        <f t="shared" si="4"/>
        <v>1187556.1174999999</v>
      </c>
      <c r="L11" s="217"/>
      <c r="M11" s="224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19">
        <f t="shared" si="3"/>
        <v>1</v>
      </c>
      <c r="O11" s="219">
        <f>+เม.ย.62!N11</f>
        <v>0</v>
      </c>
      <c r="P11" s="216">
        <v>-9224598.1999999993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208" t="s">
        <v>39</v>
      </c>
      <c r="D12" s="211">
        <v>1.28</v>
      </c>
      <c r="E12" s="211">
        <v>1.1399999999999999</v>
      </c>
      <c r="F12" s="211">
        <v>0.9</v>
      </c>
      <c r="G12" s="212">
        <f t="shared" si="0"/>
        <v>1</v>
      </c>
      <c r="H12" s="227">
        <v>7929992.1500000004</v>
      </c>
      <c r="I12" s="227">
        <v>15575481.689999999</v>
      </c>
      <c r="J12" s="224">
        <f t="shared" si="1"/>
        <v>0</v>
      </c>
      <c r="K12" s="230">
        <f t="shared" si="4"/>
        <v>1946935.2112499999</v>
      </c>
      <c r="L12" s="217"/>
      <c r="M12" s="224">
        <f t="shared" si="5"/>
        <v>0</v>
      </c>
      <c r="N12" s="219">
        <f t="shared" si="3"/>
        <v>1</v>
      </c>
      <c r="O12" s="219">
        <f>+เม.ย.62!N12</f>
        <v>1</v>
      </c>
      <c r="P12" s="216">
        <v>-2974528.49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208" t="s">
        <v>37</v>
      </c>
      <c r="D13" s="211">
        <v>1.37</v>
      </c>
      <c r="E13" s="211">
        <v>1.28</v>
      </c>
      <c r="F13" s="211">
        <v>1.08</v>
      </c>
      <c r="G13" s="212">
        <f t="shared" si="0"/>
        <v>1</v>
      </c>
      <c r="H13" s="227">
        <v>11407380.869999999</v>
      </c>
      <c r="I13" s="227">
        <v>8168079.6299999999</v>
      </c>
      <c r="J13" s="224">
        <f t="shared" si="1"/>
        <v>0</v>
      </c>
      <c r="K13" s="230">
        <f t="shared" si="4"/>
        <v>1021009.95375</v>
      </c>
      <c r="L13" s="217"/>
      <c r="M13" s="224">
        <f t="shared" si="5"/>
        <v>0</v>
      </c>
      <c r="N13" s="219">
        <f t="shared" si="3"/>
        <v>1</v>
      </c>
      <c r="O13" s="219">
        <f>+เม.ย.62!N13</f>
        <v>1</v>
      </c>
      <c r="P13" s="229">
        <v>2322131.83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208" t="s">
        <v>35</v>
      </c>
      <c r="D14" s="211">
        <v>1.65</v>
      </c>
      <c r="E14" s="211">
        <v>1.5</v>
      </c>
      <c r="F14" s="211">
        <v>1.1299999999999999</v>
      </c>
      <c r="G14" s="224">
        <f t="shared" si="0"/>
        <v>0</v>
      </c>
      <c r="H14" s="227">
        <v>16129081.74</v>
      </c>
      <c r="I14" s="227">
        <v>9576826.3100000005</v>
      </c>
      <c r="J14" s="224">
        <f t="shared" si="1"/>
        <v>0</v>
      </c>
      <c r="K14" s="230">
        <f t="shared" si="4"/>
        <v>1197103.2887500001</v>
      </c>
      <c r="L14" s="217"/>
      <c r="M14" s="224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19">
        <f t="shared" si="3"/>
        <v>0</v>
      </c>
      <c r="O14" s="219">
        <f>+เม.ย.62!N14</f>
        <v>0</v>
      </c>
      <c r="P14" s="229">
        <v>3353275.17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208" t="s">
        <v>33</v>
      </c>
      <c r="D15" s="211">
        <v>2.27</v>
      </c>
      <c r="E15" s="211">
        <v>2.0299999999999998</v>
      </c>
      <c r="F15" s="211">
        <v>1.62</v>
      </c>
      <c r="G15" s="209">
        <f t="shared" si="0"/>
        <v>0</v>
      </c>
      <c r="H15" s="227">
        <v>17878483.719999999</v>
      </c>
      <c r="I15" s="227">
        <v>12739326.75</v>
      </c>
      <c r="J15" s="224">
        <f t="shared" si="1"/>
        <v>0</v>
      </c>
      <c r="K15" s="230">
        <f t="shared" si="4"/>
        <v>1592415.84375</v>
      </c>
      <c r="L15" s="217"/>
      <c r="M15" s="224">
        <f t="shared" si="5"/>
        <v>0</v>
      </c>
      <c r="N15" s="219">
        <f t="shared" si="3"/>
        <v>0</v>
      </c>
      <c r="O15" s="219">
        <f>+เม.ย.62!N15</f>
        <v>0</v>
      </c>
      <c r="P15" s="229">
        <v>8730832.1600000001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208" t="s">
        <v>31</v>
      </c>
      <c r="D16" s="210">
        <v>2.23</v>
      </c>
      <c r="E16" s="213">
        <v>2</v>
      </c>
      <c r="F16" s="210">
        <v>1.69</v>
      </c>
      <c r="G16" s="209">
        <f t="shared" si="0"/>
        <v>0</v>
      </c>
      <c r="H16" s="227">
        <v>42542360.859999999</v>
      </c>
      <c r="I16" s="221">
        <v>-1598062.4</v>
      </c>
      <c r="J16" s="212">
        <f t="shared" si="1"/>
        <v>1</v>
      </c>
      <c r="K16" s="228">
        <f t="shared" si="4"/>
        <v>-199757.8</v>
      </c>
      <c r="L16" s="217"/>
      <c r="M16" s="224">
        <f t="shared" si="5"/>
        <v>0</v>
      </c>
      <c r="N16" s="219">
        <f t="shared" si="3"/>
        <v>1</v>
      </c>
      <c r="O16" s="219">
        <f>+เม.ย.62!N16</f>
        <v>0</v>
      </c>
      <c r="P16" s="229">
        <v>23888858.809999999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208" t="s">
        <v>29</v>
      </c>
      <c r="D17" s="210">
        <v>1.61</v>
      </c>
      <c r="E17" s="210">
        <v>1.47</v>
      </c>
      <c r="F17" s="210">
        <v>1.23</v>
      </c>
      <c r="G17" s="224">
        <f t="shared" si="0"/>
        <v>0</v>
      </c>
      <c r="H17" s="227">
        <v>6191166.2000000002</v>
      </c>
      <c r="I17" s="227">
        <v>7211104.29</v>
      </c>
      <c r="J17" s="224">
        <f t="shared" si="1"/>
        <v>0</v>
      </c>
      <c r="K17" s="230">
        <f t="shared" si="4"/>
        <v>901388.03625</v>
      </c>
      <c r="L17" s="217"/>
      <c r="M17" s="224">
        <f t="shared" si="5"/>
        <v>0</v>
      </c>
      <c r="N17" s="219">
        <f t="shared" si="3"/>
        <v>0</v>
      </c>
      <c r="O17" s="219">
        <f>+เม.ย.62!N17</f>
        <v>0</v>
      </c>
      <c r="P17" s="229">
        <v>2299562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208" t="s">
        <v>27</v>
      </c>
      <c r="D18" s="210">
        <v>1.21</v>
      </c>
      <c r="E18" s="210">
        <v>1.0900000000000001</v>
      </c>
      <c r="F18" s="210">
        <v>0.71</v>
      </c>
      <c r="G18" s="212">
        <f t="shared" si="0"/>
        <v>2</v>
      </c>
      <c r="H18" s="227">
        <v>4429320.24</v>
      </c>
      <c r="I18" s="227">
        <v>5488544.8799999999</v>
      </c>
      <c r="J18" s="209">
        <f t="shared" si="1"/>
        <v>0</v>
      </c>
      <c r="K18" s="230">
        <f t="shared" si="4"/>
        <v>686068.11</v>
      </c>
      <c r="L18" s="217"/>
      <c r="M18" s="224">
        <f t="shared" si="5"/>
        <v>0</v>
      </c>
      <c r="N18" s="219">
        <f t="shared" si="3"/>
        <v>2</v>
      </c>
      <c r="O18" s="219">
        <f>+เม.ย.62!N18</f>
        <v>2</v>
      </c>
      <c r="P18" s="216">
        <v>-6293625.0499999998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208" t="s">
        <v>25</v>
      </c>
      <c r="D19" s="213">
        <v>0.94</v>
      </c>
      <c r="E19" s="213">
        <v>0.8</v>
      </c>
      <c r="F19" s="213">
        <v>0.3</v>
      </c>
      <c r="G19" s="212">
        <f t="shared" si="0"/>
        <v>3</v>
      </c>
      <c r="H19" s="221">
        <v>-813958.54</v>
      </c>
      <c r="I19" s="227">
        <v>3610168.51</v>
      </c>
      <c r="J19" s="212">
        <f t="shared" si="1"/>
        <v>1</v>
      </c>
      <c r="K19" s="230">
        <f t="shared" si="4"/>
        <v>451271.06374999997</v>
      </c>
      <c r="L19" s="217"/>
      <c r="M19" s="224">
        <f t="shared" si="5"/>
        <v>0</v>
      </c>
      <c r="N19" s="219">
        <f t="shared" si="3"/>
        <v>4</v>
      </c>
      <c r="O19" s="219">
        <f>+เม.ย.62!N19</f>
        <v>3</v>
      </c>
      <c r="P19" s="216">
        <v>-8809739.7899999991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207" t="s">
        <v>23</v>
      </c>
      <c r="D20" s="210">
        <v>1.33</v>
      </c>
      <c r="E20" s="210">
        <v>1.21</v>
      </c>
      <c r="F20" s="210">
        <v>0.92</v>
      </c>
      <c r="G20" s="212">
        <f t="shared" si="0"/>
        <v>1</v>
      </c>
      <c r="H20" s="227">
        <v>3282674.06</v>
      </c>
      <c r="I20" s="227">
        <v>1471106.44</v>
      </c>
      <c r="J20" s="224">
        <f t="shared" si="1"/>
        <v>0</v>
      </c>
      <c r="K20" s="230">
        <f>SUM(I20/8)</f>
        <v>183888.30499999999</v>
      </c>
      <c r="L20" s="217"/>
      <c r="M20" s="224">
        <f t="shared" si="5"/>
        <v>0</v>
      </c>
      <c r="N20" s="219">
        <f t="shared" si="3"/>
        <v>1</v>
      </c>
      <c r="O20" s="219">
        <f>+เม.ย.62!N20</f>
        <v>1</v>
      </c>
      <c r="P20" s="216">
        <v>-832045.81</v>
      </c>
      <c r="R20" s="37"/>
      <c r="U20" s="56"/>
      <c r="V20" s="59"/>
      <c r="W20" s="59"/>
      <c r="X20" s="56"/>
    </row>
    <row r="21" spans="1:24" ht="20.25" customHeight="1" thickBot="1">
      <c r="C21" s="128"/>
      <c r="D21" s="128"/>
      <c r="E21" s="128"/>
      <c r="F21" s="128"/>
      <c r="G21" s="128"/>
      <c r="H21" s="215"/>
      <c r="I21" s="215"/>
      <c r="J21" s="128"/>
      <c r="K21" s="128"/>
      <c r="L21" s="136"/>
      <c r="M21" s="21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O21" s="128"/>
      <c r="V21" s="58"/>
      <c r="W21" s="58"/>
      <c r="X21" s="57"/>
    </row>
    <row r="22" spans="1:24" ht="22.5" customHeight="1">
      <c r="C22" s="140"/>
      <c r="D22" s="141"/>
      <c r="E22" s="141"/>
      <c r="F22" s="141"/>
      <c r="G22" s="141"/>
      <c r="H22" s="142"/>
      <c r="I22" s="142"/>
      <c r="J22" s="142"/>
      <c r="K22" s="143" t="s">
        <v>21</v>
      </c>
      <c r="L22" s="144"/>
      <c r="M22" s="144"/>
      <c r="N22" s="144"/>
      <c r="O22" s="128"/>
    </row>
    <row r="23" spans="1:24" ht="23.25">
      <c r="C23" s="145" t="s">
        <v>20</v>
      </c>
      <c r="D23" s="142"/>
      <c r="E23" s="142"/>
      <c r="F23" s="142"/>
      <c r="G23" s="142"/>
      <c r="H23" s="142"/>
      <c r="I23" s="142"/>
      <c r="J23" s="142"/>
      <c r="K23" s="146" t="s">
        <v>19</v>
      </c>
      <c r="L23" s="299" t="s">
        <v>11</v>
      </c>
      <c r="M23" s="299"/>
      <c r="N23" s="299"/>
      <c r="O23" s="128"/>
    </row>
    <row r="24" spans="1:24" ht="23.25">
      <c r="C24" s="145"/>
      <c r="D24" s="142"/>
      <c r="E24" s="142"/>
      <c r="F24" s="142"/>
      <c r="G24" s="142"/>
      <c r="H24" s="142"/>
      <c r="I24" s="142"/>
      <c r="J24" s="142"/>
      <c r="K24" s="147" t="s">
        <v>10</v>
      </c>
      <c r="L24" s="299"/>
      <c r="M24" s="299"/>
      <c r="N24" s="299"/>
      <c r="O24" s="128"/>
    </row>
    <row r="25" spans="1:24" ht="26.25" customHeight="1">
      <c r="C25" s="148" t="s">
        <v>18</v>
      </c>
      <c r="D25" s="142"/>
      <c r="E25" s="142"/>
      <c r="F25" s="142"/>
      <c r="G25" s="142"/>
      <c r="H25" s="142"/>
      <c r="I25" s="142"/>
      <c r="J25" s="142"/>
      <c r="K25" s="149" t="s">
        <v>138</v>
      </c>
      <c r="L25" s="299" t="s">
        <v>11</v>
      </c>
      <c r="M25" s="299"/>
      <c r="N25" s="299"/>
      <c r="O25" s="128"/>
    </row>
    <row r="26" spans="1:24" ht="23.25">
      <c r="C26" s="145"/>
      <c r="D26" s="142"/>
      <c r="E26" s="142"/>
      <c r="F26" s="142"/>
      <c r="G26" s="142"/>
      <c r="H26" s="142"/>
      <c r="I26" s="142"/>
      <c r="J26" s="142"/>
      <c r="K26" s="147" t="s">
        <v>10</v>
      </c>
      <c r="L26" s="299"/>
      <c r="M26" s="299"/>
      <c r="N26" s="299"/>
      <c r="O26" s="128"/>
    </row>
    <row r="27" spans="1:24" ht="23.25">
      <c r="C27" s="145" t="s">
        <v>16</v>
      </c>
      <c r="D27" s="142"/>
      <c r="E27" s="142"/>
      <c r="F27" s="142"/>
      <c r="G27" s="142"/>
      <c r="H27" s="142"/>
      <c r="I27" s="147" t="s">
        <v>15</v>
      </c>
      <c r="J27" s="150"/>
      <c r="K27" s="300" t="s">
        <v>11</v>
      </c>
      <c r="L27" s="300"/>
      <c r="M27" s="206"/>
      <c r="N27" s="206"/>
      <c r="O27" s="128"/>
    </row>
    <row r="28" spans="1:24" ht="23.25">
      <c r="C28" s="152" t="s">
        <v>14</v>
      </c>
      <c r="D28" s="142"/>
      <c r="E28" s="142"/>
      <c r="F28" s="142"/>
      <c r="G28" s="142"/>
      <c r="H28" s="142"/>
      <c r="I28" s="188" t="s">
        <v>139</v>
      </c>
      <c r="J28" s="153"/>
      <c r="K28" s="154"/>
      <c r="L28" s="155"/>
      <c r="M28" s="155"/>
      <c r="N28" s="155"/>
      <c r="O28" s="128"/>
    </row>
    <row r="29" spans="1:24" ht="11.25" customHeight="1">
      <c r="C29" s="128"/>
      <c r="D29" s="128"/>
      <c r="E29" s="128"/>
      <c r="F29" s="128"/>
      <c r="G29" s="128"/>
      <c r="H29" s="128"/>
      <c r="I29" s="142"/>
      <c r="J29" s="142"/>
      <c r="K29" s="156"/>
      <c r="L29" s="157"/>
      <c r="M29" s="157"/>
      <c r="N29" s="157"/>
      <c r="O29" s="128"/>
    </row>
    <row r="30" spans="1:24" ht="23.25" customHeight="1">
      <c r="C30" s="156"/>
      <c r="D30" s="142"/>
      <c r="E30" s="142"/>
      <c r="F30" s="142"/>
      <c r="G30" s="142"/>
      <c r="H30" s="142"/>
      <c r="I30" s="142"/>
      <c r="J30" s="142"/>
      <c r="K30" s="146" t="s">
        <v>140</v>
      </c>
      <c r="L30" s="299" t="s">
        <v>11</v>
      </c>
      <c r="M30" s="299"/>
      <c r="N30" s="299"/>
      <c r="O30" s="128"/>
    </row>
    <row r="31" spans="1:24" ht="21.75" customHeight="1">
      <c r="C31" s="156"/>
      <c r="D31" s="142"/>
      <c r="E31" s="142"/>
      <c r="F31" s="142"/>
      <c r="G31" s="142"/>
      <c r="H31" s="142"/>
      <c r="I31" s="142"/>
      <c r="J31" s="142"/>
      <c r="K31" s="147" t="s">
        <v>10</v>
      </c>
      <c r="L31" s="299"/>
      <c r="M31" s="299"/>
      <c r="N31" s="299"/>
      <c r="O31" s="128"/>
    </row>
    <row r="32" spans="1:24" ht="23.25">
      <c r="C32" s="158" t="s">
        <v>141</v>
      </c>
      <c r="D32" s="142"/>
      <c r="E32" s="142"/>
      <c r="F32" s="142"/>
      <c r="G32" s="142"/>
      <c r="H32" s="142"/>
      <c r="I32" s="159"/>
      <c r="J32" s="159"/>
      <c r="K32" s="156"/>
      <c r="L32" s="157"/>
      <c r="M32" s="157"/>
      <c r="N32" s="157"/>
      <c r="O32" s="128"/>
      <c r="P32" s="128"/>
    </row>
    <row r="33" spans="3:16" ht="23.25">
      <c r="C33" s="145" t="s">
        <v>8</v>
      </c>
      <c r="D33" s="142"/>
      <c r="E33" s="142"/>
      <c r="F33" s="142"/>
      <c r="G33" s="142"/>
      <c r="H33" s="142"/>
      <c r="I33" s="142"/>
      <c r="J33" s="142"/>
      <c r="K33" s="156"/>
      <c r="L33" s="157"/>
      <c r="M33" s="157"/>
      <c r="N33" s="157"/>
      <c r="O33" s="128"/>
      <c r="P33" s="128"/>
    </row>
    <row r="34" spans="3:16" ht="23.25">
      <c r="C34" s="158" t="s">
        <v>142</v>
      </c>
      <c r="D34" s="142"/>
      <c r="E34" s="142"/>
      <c r="F34" s="142"/>
      <c r="G34" s="142"/>
      <c r="H34" s="142"/>
      <c r="I34" s="142"/>
      <c r="J34" s="142"/>
      <c r="K34" s="156"/>
      <c r="L34" s="157"/>
      <c r="M34" s="157"/>
      <c r="N34" s="157"/>
      <c r="O34" s="128"/>
      <c r="P34" s="128"/>
    </row>
    <row r="35" spans="3:16" ht="23.25">
      <c r="C35" s="158" t="s">
        <v>143</v>
      </c>
      <c r="D35" s="142"/>
      <c r="E35" s="142"/>
      <c r="F35" s="142"/>
      <c r="G35" s="142"/>
      <c r="H35" s="142"/>
      <c r="I35" s="142"/>
      <c r="J35" s="142"/>
      <c r="K35" s="156"/>
      <c r="L35" s="157"/>
      <c r="M35" s="157"/>
      <c r="N35" s="157"/>
      <c r="O35" s="128"/>
      <c r="P35" s="128"/>
    </row>
    <row r="36" spans="3:16" ht="23.25">
      <c r="C36" s="158" t="s">
        <v>144</v>
      </c>
      <c r="D36" s="142"/>
      <c r="E36" s="145"/>
      <c r="F36" s="160"/>
      <c r="G36" s="160"/>
      <c r="H36" s="160"/>
      <c r="I36" s="160"/>
      <c r="J36" s="160"/>
      <c r="K36" s="161"/>
      <c r="L36" s="157"/>
      <c r="M36" s="157"/>
      <c r="N36" s="157"/>
      <c r="O36" s="128"/>
      <c r="P36" s="128"/>
    </row>
    <row r="37" spans="3:16" ht="23.25">
      <c r="C37" s="156"/>
      <c r="D37" s="142"/>
      <c r="E37" s="145" t="s">
        <v>4</v>
      </c>
      <c r="F37" s="142"/>
      <c r="G37" s="142"/>
      <c r="H37" s="142"/>
      <c r="I37" s="142"/>
      <c r="J37" s="142"/>
      <c r="K37" s="156"/>
      <c r="L37" s="157"/>
      <c r="M37" s="157"/>
      <c r="N37" s="157"/>
      <c r="O37" s="128"/>
      <c r="P37" s="128"/>
    </row>
    <row r="38" spans="3:16" ht="23.25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ht="23.25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ht="23.25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ht="23.25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ht="23.25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 ht="23.2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8" priority="8" operator="lessThan">
      <formula>1.5</formula>
    </cfRule>
  </conditionalFormatting>
  <conditionalFormatting sqref="E6:E20">
    <cfRule type="cellIs" dxfId="17" priority="7" operator="lessThan">
      <formula>1</formula>
    </cfRule>
  </conditionalFormatting>
  <conditionalFormatting sqref="F6:F20">
    <cfRule type="cellIs" dxfId="16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275" t="s">
        <v>151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68" t="s">
        <v>146</v>
      </c>
      <c r="P1" s="169">
        <f ca="1">NOW()</f>
        <v>43656.379390972223</v>
      </c>
    </row>
    <row r="2" spans="1:24" ht="54.75" customHeight="1" thickBot="1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121</v>
      </c>
      <c r="O2" s="301" t="s">
        <v>122</v>
      </c>
      <c r="P2" s="263" t="s">
        <v>62</v>
      </c>
    </row>
    <row r="3" spans="1:24" ht="38.25" customHeight="1" thickBot="1">
      <c r="C3" s="276"/>
      <c r="D3" s="287" t="s">
        <v>61</v>
      </c>
      <c r="E3" s="287" t="s">
        <v>60</v>
      </c>
      <c r="F3" s="287" t="s">
        <v>59</v>
      </c>
      <c r="G3" s="289" t="s">
        <v>54</v>
      </c>
      <c r="H3" s="303" t="s">
        <v>58</v>
      </c>
      <c r="I3" s="276" t="s">
        <v>57</v>
      </c>
      <c r="J3" s="295" t="s">
        <v>54</v>
      </c>
      <c r="K3" s="297" t="s">
        <v>56</v>
      </c>
      <c r="L3" s="276" t="s">
        <v>55</v>
      </c>
      <c r="M3" s="283" t="s">
        <v>54</v>
      </c>
      <c r="N3" s="281"/>
      <c r="O3" s="301"/>
      <c r="P3" s="264"/>
    </row>
    <row r="4" spans="1:24" ht="36.75" customHeight="1" thickBot="1">
      <c r="C4" s="277"/>
      <c r="D4" s="288"/>
      <c r="E4" s="288"/>
      <c r="F4" s="288"/>
      <c r="G4" s="290"/>
      <c r="H4" s="304"/>
      <c r="I4" s="277"/>
      <c r="J4" s="296"/>
      <c r="K4" s="298"/>
      <c r="L4" s="277"/>
      <c r="M4" s="284"/>
      <c r="N4" s="282"/>
      <c r="O4" s="302"/>
      <c r="P4" s="26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207" t="s">
        <v>53</v>
      </c>
      <c r="D5" s="220"/>
      <c r="E5" s="220"/>
      <c r="F5" s="220"/>
      <c r="G5" s="209">
        <f t="shared" ref="G5:G20" si="0">(IF(D5&lt;1.5,1,0))+(IF(E5&lt;1,1,0))+(IF(F5&lt;0.8,1,0))</f>
        <v>3</v>
      </c>
      <c r="H5" s="221"/>
      <c r="I5" s="222"/>
      <c r="J5" s="209">
        <f t="shared" ref="J5:J20" si="1">IF(I5&lt;0,1,0)+IF(H5&lt;0,1,0)</f>
        <v>0</v>
      </c>
      <c r="K5" s="214">
        <f>SUM(I5/9)</f>
        <v>0</v>
      </c>
      <c r="L5" s="217"/>
      <c r="M5" s="209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19">
        <f t="shared" ref="N5:N20" si="3">SUM(G5+J5+M5)</f>
        <v>3</v>
      </c>
      <c r="O5" s="219">
        <f>+พ.ค.62!N5</f>
        <v>1</v>
      </c>
      <c r="P5" s="216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207" t="s">
        <v>51</v>
      </c>
      <c r="D6" s="210"/>
      <c r="E6" s="211"/>
      <c r="F6" s="210"/>
      <c r="G6" s="212">
        <f t="shared" si="0"/>
        <v>3</v>
      </c>
      <c r="H6" s="221"/>
      <c r="I6" s="222"/>
      <c r="J6" s="209">
        <f t="shared" si="1"/>
        <v>0</v>
      </c>
      <c r="K6" s="214">
        <f t="shared" ref="K6:K20" si="4">SUM(I6/9)</f>
        <v>0</v>
      </c>
      <c r="L6" s="217"/>
      <c r="M6" s="209" t="b">
        <f t="shared" si="2"/>
        <v>0</v>
      </c>
      <c r="N6" s="219">
        <f t="shared" si="3"/>
        <v>3</v>
      </c>
      <c r="O6" s="219">
        <f>+พ.ค.62!N6</f>
        <v>7</v>
      </c>
      <c r="P6" s="216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207" t="s">
        <v>49</v>
      </c>
      <c r="D7" s="211"/>
      <c r="E7" s="211"/>
      <c r="F7" s="211"/>
      <c r="G7" s="212">
        <f t="shared" si="0"/>
        <v>3</v>
      </c>
      <c r="H7" s="221"/>
      <c r="I7" s="222"/>
      <c r="J7" s="209">
        <f t="shared" si="1"/>
        <v>0</v>
      </c>
      <c r="K7" s="214">
        <f>SUM(I7/9)</f>
        <v>0</v>
      </c>
      <c r="L7" s="217"/>
      <c r="M7" s="209" t="b">
        <f t="shared" si="2"/>
        <v>0</v>
      </c>
      <c r="N7" s="219">
        <f t="shared" si="3"/>
        <v>3</v>
      </c>
      <c r="O7" s="219">
        <f>+พ.ค.62!N7</f>
        <v>2</v>
      </c>
      <c r="P7" s="216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207" t="s">
        <v>47</v>
      </c>
      <c r="D8" s="211"/>
      <c r="E8" s="211"/>
      <c r="F8" s="211"/>
      <c r="G8" s="209">
        <f t="shared" si="0"/>
        <v>3</v>
      </c>
      <c r="H8" s="221"/>
      <c r="I8" s="222"/>
      <c r="J8" s="209">
        <f t="shared" si="1"/>
        <v>0</v>
      </c>
      <c r="K8" s="214">
        <f t="shared" si="4"/>
        <v>0</v>
      </c>
      <c r="L8" s="217"/>
      <c r="M8" s="209" t="b">
        <f t="shared" si="2"/>
        <v>0</v>
      </c>
      <c r="N8" s="219">
        <f t="shared" si="3"/>
        <v>3</v>
      </c>
      <c r="O8" s="219">
        <f>+พ.ค.62!N8</f>
        <v>2</v>
      </c>
      <c r="P8" s="216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207" t="s">
        <v>45</v>
      </c>
      <c r="D9" s="211"/>
      <c r="E9" s="211"/>
      <c r="F9" s="211"/>
      <c r="G9" s="209">
        <f t="shared" si="0"/>
        <v>3</v>
      </c>
      <c r="H9" s="221"/>
      <c r="I9" s="222"/>
      <c r="J9" s="209">
        <f t="shared" si="1"/>
        <v>0</v>
      </c>
      <c r="K9" s="214">
        <f t="shared" si="4"/>
        <v>0</v>
      </c>
      <c r="L9" s="217"/>
      <c r="M9" s="209" t="b">
        <f t="shared" si="2"/>
        <v>0</v>
      </c>
      <c r="N9" s="219">
        <f t="shared" si="3"/>
        <v>3</v>
      </c>
      <c r="O9" s="219">
        <f>+พ.ค.62!N9</f>
        <v>0</v>
      </c>
      <c r="P9" s="216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208" t="s">
        <v>43</v>
      </c>
      <c r="D10" s="211"/>
      <c r="E10" s="211"/>
      <c r="F10" s="211"/>
      <c r="G10" s="212">
        <f t="shared" si="0"/>
        <v>3</v>
      </c>
      <c r="H10" s="221"/>
      <c r="I10" s="222"/>
      <c r="J10" s="212">
        <f t="shared" si="1"/>
        <v>0</v>
      </c>
      <c r="K10" s="214">
        <f t="shared" si="4"/>
        <v>0</v>
      </c>
      <c r="L10" s="217"/>
      <c r="M10" s="212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19">
        <f t="shared" si="3"/>
        <v>3</v>
      </c>
      <c r="O10" s="219">
        <f>+พ.ค.62!N10</f>
        <v>1</v>
      </c>
      <c r="P10" s="216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208" t="s">
        <v>41</v>
      </c>
      <c r="D11" s="211"/>
      <c r="E11" s="211"/>
      <c r="F11" s="211"/>
      <c r="G11" s="209">
        <f t="shared" si="0"/>
        <v>3</v>
      </c>
      <c r="H11" s="221"/>
      <c r="I11" s="222"/>
      <c r="J11" s="212">
        <f t="shared" si="1"/>
        <v>0</v>
      </c>
      <c r="K11" s="214">
        <f t="shared" si="4"/>
        <v>0</v>
      </c>
      <c r="L11" s="217"/>
      <c r="M11" s="209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19">
        <f t="shared" si="3"/>
        <v>3</v>
      </c>
      <c r="O11" s="219">
        <f>+พ.ค.62!N11</f>
        <v>1</v>
      </c>
      <c r="P11" s="216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208" t="s">
        <v>39</v>
      </c>
      <c r="D12" s="211"/>
      <c r="E12" s="211"/>
      <c r="F12" s="211"/>
      <c r="G12" s="212">
        <f t="shared" si="0"/>
        <v>3</v>
      </c>
      <c r="H12" s="221"/>
      <c r="I12" s="222"/>
      <c r="J12" s="209">
        <f t="shared" si="1"/>
        <v>0</v>
      </c>
      <c r="K12" s="214">
        <f t="shared" si="4"/>
        <v>0</v>
      </c>
      <c r="L12" s="217"/>
      <c r="M12" s="209" t="b">
        <f t="shared" si="5"/>
        <v>0</v>
      </c>
      <c r="N12" s="219">
        <f t="shared" si="3"/>
        <v>3</v>
      </c>
      <c r="O12" s="219">
        <f>+พ.ค.62!N12</f>
        <v>1</v>
      </c>
      <c r="P12" s="216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208" t="s">
        <v>37</v>
      </c>
      <c r="D13" s="211"/>
      <c r="E13" s="211"/>
      <c r="F13" s="211"/>
      <c r="G13" s="212">
        <f t="shared" si="0"/>
        <v>3</v>
      </c>
      <c r="H13" s="221"/>
      <c r="I13" s="222"/>
      <c r="J13" s="209">
        <f t="shared" si="1"/>
        <v>0</v>
      </c>
      <c r="K13" s="214">
        <f t="shared" si="4"/>
        <v>0</v>
      </c>
      <c r="L13" s="217"/>
      <c r="M13" s="209" t="b">
        <f t="shared" si="5"/>
        <v>0</v>
      </c>
      <c r="N13" s="219">
        <f t="shared" si="3"/>
        <v>3</v>
      </c>
      <c r="O13" s="219">
        <f>+พ.ค.62!N13</f>
        <v>1</v>
      </c>
      <c r="P13" s="216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208" t="s">
        <v>35</v>
      </c>
      <c r="D14" s="211"/>
      <c r="E14" s="211"/>
      <c r="F14" s="211"/>
      <c r="G14" s="212">
        <f t="shared" si="0"/>
        <v>3</v>
      </c>
      <c r="H14" s="221"/>
      <c r="I14" s="222"/>
      <c r="J14" s="209">
        <f t="shared" si="1"/>
        <v>0</v>
      </c>
      <c r="K14" s="214">
        <f t="shared" si="4"/>
        <v>0</v>
      </c>
      <c r="L14" s="217"/>
      <c r="M14" s="209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19">
        <f t="shared" si="3"/>
        <v>3</v>
      </c>
      <c r="O14" s="219">
        <f>+พ.ค.62!N14</f>
        <v>0</v>
      </c>
      <c r="P14" s="216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208" t="s">
        <v>33</v>
      </c>
      <c r="D15" s="211"/>
      <c r="E15" s="211"/>
      <c r="F15" s="211"/>
      <c r="G15" s="209">
        <f t="shared" si="0"/>
        <v>3</v>
      </c>
      <c r="H15" s="221"/>
      <c r="I15" s="222"/>
      <c r="J15" s="209">
        <f t="shared" si="1"/>
        <v>0</v>
      </c>
      <c r="K15" s="214">
        <f>SUM(I15/9)</f>
        <v>0</v>
      </c>
      <c r="L15" s="217"/>
      <c r="M15" s="209" t="b">
        <f t="shared" si="5"/>
        <v>0</v>
      </c>
      <c r="N15" s="219">
        <f t="shared" si="3"/>
        <v>3</v>
      </c>
      <c r="O15" s="219">
        <f>+พ.ค.62!N15</f>
        <v>0</v>
      </c>
      <c r="P15" s="216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208" t="s">
        <v>31</v>
      </c>
      <c r="D16" s="210"/>
      <c r="E16" s="213"/>
      <c r="F16" s="210"/>
      <c r="G16" s="209">
        <f t="shared" si="0"/>
        <v>3</v>
      </c>
      <c r="H16" s="221"/>
      <c r="I16" s="222"/>
      <c r="J16" s="209">
        <f t="shared" si="1"/>
        <v>0</v>
      </c>
      <c r="K16" s="214">
        <f t="shared" si="4"/>
        <v>0</v>
      </c>
      <c r="L16" s="217"/>
      <c r="M16" s="209" t="b">
        <f t="shared" si="5"/>
        <v>0</v>
      </c>
      <c r="N16" s="219">
        <f t="shared" si="3"/>
        <v>3</v>
      </c>
      <c r="O16" s="219">
        <f>+พ.ค.62!N16</f>
        <v>1</v>
      </c>
      <c r="P16" s="216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208" t="s">
        <v>29</v>
      </c>
      <c r="D17" s="210"/>
      <c r="E17" s="210"/>
      <c r="F17" s="210"/>
      <c r="G17" s="212">
        <f t="shared" si="0"/>
        <v>3</v>
      </c>
      <c r="H17" s="221"/>
      <c r="I17" s="222"/>
      <c r="J17" s="212">
        <f t="shared" si="1"/>
        <v>0</v>
      </c>
      <c r="K17" s="214">
        <f t="shared" si="4"/>
        <v>0</v>
      </c>
      <c r="L17" s="217"/>
      <c r="M17" s="209" t="b">
        <f t="shared" si="5"/>
        <v>0</v>
      </c>
      <c r="N17" s="219">
        <f t="shared" si="3"/>
        <v>3</v>
      </c>
      <c r="O17" s="219">
        <f>+พ.ค.62!N17</f>
        <v>0</v>
      </c>
      <c r="P17" s="216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208" t="s">
        <v>27</v>
      </c>
      <c r="D18" s="210"/>
      <c r="E18" s="210"/>
      <c r="F18" s="210"/>
      <c r="G18" s="212">
        <f t="shared" si="0"/>
        <v>3</v>
      </c>
      <c r="H18" s="221"/>
      <c r="I18" s="222"/>
      <c r="J18" s="209">
        <f t="shared" si="1"/>
        <v>0</v>
      </c>
      <c r="K18" s="214">
        <f t="shared" si="4"/>
        <v>0</v>
      </c>
      <c r="L18" s="217"/>
      <c r="M18" s="209" t="b">
        <f t="shared" si="5"/>
        <v>0</v>
      </c>
      <c r="N18" s="219">
        <f t="shared" si="3"/>
        <v>3</v>
      </c>
      <c r="O18" s="219">
        <f>+พ.ค.62!N18</f>
        <v>2</v>
      </c>
      <c r="P18" s="216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208" t="s">
        <v>25</v>
      </c>
      <c r="D19" s="213"/>
      <c r="E19" s="213"/>
      <c r="F19" s="213"/>
      <c r="G19" s="212">
        <f t="shared" si="0"/>
        <v>3</v>
      </c>
      <c r="H19" s="221"/>
      <c r="I19" s="222"/>
      <c r="J19" s="209">
        <f t="shared" si="1"/>
        <v>0</v>
      </c>
      <c r="K19" s="214">
        <f t="shared" si="4"/>
        <v>0</v>
      </c>
      <c r="L19" s="217"/>
      <c r="M19" s="209" t="b">
        <f t="shared" si="5"/>
        <v>0</v>
      </c>
      <c r="N19" s="219">
        <f t="shared" si="3"/>
        <v>3</v>
      </c>
      <c r="O19" s="219">
        <f>+พ.ค.62!N19</f>
        <v>4</v>
      </c>
      <c r="P19" s="216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207" t="s">
        <v>23</v>
      </c>
      <c r="D20" s="210"/>
      <c r="E20" s="210"/>
      <c r="F20" s="210"/>
      <c r="G20" s="212">
        <f t="shared" si="0"/>
        <v>3</v>
      </c>
      <c r="H20" s="221"/>
      <c r="I20" s="222"/>
      <c r="J20" s="212">
        <f t="shared" si="1"/>
        <v>0</v>
      </c>
      <c r="K20" s="214">
        <f t="shared" si="4"/>
        <v>0</v>
      </c>
      <c r="L20" s="217"/>
      <c r="M20" s="212" t="b">
        <f t="shared" si="5"/>
        <v>0</v>
      </c>
      <c r="N20" s="219">
        <f t="shared" si="3"/>
        <v>3</v>
      </c>
      <c r="O20" s="219">
        <f>+พ.ค.62!N20</f>
        <v>1</v>
      </c>
      <c r="P20" s="216"/>
      <c r="R20" s="37"/>
      <c r="U20" s="56"/>
      <c r="V20" s="59"/>
      <c r="W20" s="59"/>
      <c r="X20" s="56"/>
    </row>
    <row r="21" spans="1:24" ht="20.25" customHeight="1" thickBot="1">
      <c r="C21" s="128"/>
      <c r="D21" s="128"/>
      <c r="E21" s="128"/>
      <c r="F21" s="128"/>
      <c r="G21" s="128"/>
      <c r="H21" s="215"/>
      <c r="I21" s="215"/>
      <c r="J21" s="128"/>
      <c r="K21" s="128"/>
      <c r="L21" s="136"/>
      <c r="M21" s="21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36"/>
      <c r="O21" s="128"/>
      <c r="V21" s="58"/>
      <c r="W21" s="58"/>
      <c r="X21" s="57"/>
    </row>
    <row r="22" spans="1:24" ht="22.5" customHeight="1">
      <c r="C22" s="140"/>
      <c r="D22" s="141"/>
      <c r="E22" s="141"/>
      <c r="F22" s="141"/>
      <c r="G22" s="141"/>
      <c r="H22" s="142"/>
      <c r="I22" s="142"/>
      <c r="J22" s="142"/>
      <c r="K22" s="143" t="s">
        <v>21</v>
      </c>
      <c r="L22" s="144"/>
      <c r="M22" s="144"/>
      <c r="N22" s="144"/>
      <c r="O22" s="128"/>
    </row>
    <row r="23" spans="1:24" ht="23.25">
      <c r="C23" s="145" t="s">
        <v>20</v>
      </c>
      <c r="D23" s="142"/>
      <c r="E23" s="142"/>
      <c r="F23" s="142"/>
      <c r="G23" s="142"/>
      <c r="H23" s="142"/>
      <c r="I23" s="142"/>
      <c r="J23" s="142"/>
      <c r="K23" s="146" t="s">
        <v>19</v>
      </c>
      <c r="L23" s="299" t="s">
        <v>11</v>
      </c>
      <c r="M23" s="299"/>
      <c r="N23" s="299"/>
      <c r="O23" s="128"/>
    </row>
    <row r="24" spans="1:24" ht="23.25">
      <c r="C24" s="145"/>
      <c r="D24" s="142"/>
      <c r="E24" s="142"/>
      <c r="F24" s="142"/>
      <c r="G24" s="142"/>
      <c r="H24" s="142"/>
      <c r="I24" s="142"/>
      <c r="J24" s="142"/>
      <c r="K24" s="147" t="s">
        <v>10</v>
      </c>
      <c r="L24" s="299"/>
      <c r="M24" s="299"/>
      <c r="N24" s="299"/>
      <c r="O24" s="128"/>
    </row>
    <row r="25" spans="1:24" ht="26.25" customHeight="1">
      <c r="C25" s="148" t="s">
        <v>18</v>
      </c>
      <c r="D25" s="142"/>
      <c r="E25" s="142"/>
      <c r="F25" s="142"/>
      <c r="G25" s="142"/>
      <c r="H25" s="142"/>
      <c r="I25" s="142"/>
      <c r="J25" s="142"/>
      <c r="K25" s="149" t="s">
        <v>138</v>
      </c>
      <c r="L25" s="299" t="s">
        <v>11</v>
      </c>
      <c r="M25" s="299"/>
      <c r="N25" s="299"/>
      <c r="O25" s="128"/>
    </row>
    <row r="26" spans="1:24" ht="23.25">
      <c r="C26" s="145"/>
      <c r="D26" s="142"/>
      <c r="E26" s="142"/>
      <c r="F26" s="142"/>
      <c r="G26" s="142"/>
      <c r="H26" s="142"/>
      <c r="I26" s="142"/>
      <c r="J26" s="142"/>
      <c r="K26" s="147" t="s">
        <v>10</v>
      </c>
      <c r="L26" s="299"/>
      <c r="M26" s="299"/>
      <c r="N26" s="299"/>
      <c r="O26" s="128"/>
    </row>
    <row r="27" spans="1:24" ht="23.25">
      <c r="C27" s="145" t="s">
        <v>16</v>
      </c>
      <c r="D27" s="142"/>
      <c r="E27" s="142"/>
      <c r="F27" s="142"/>
      <c r="G27" s="142"/>
      <c r="H27" s="142"/>
      <c r="I27" s="147" t="s">
        <v>15</v>
      </c>
      <c r="J27" s="150"/>
      <c r="K27" s="300" t="s">
        <v>11</v>
      </c>
      <c r="L27" s="300"/>
      <c r="M27" s="206"/>
      <c r="N27" s="206"/>
      <c r="O27" s="128"/>
    </row>
    <row r="28" spans="1:24" ht="23.25">
      <c r="C28" s="152" t="s">
        <v>14</v>
      </c>
      <c r="D28" s="142"/>
      <c r="E28" s="142"/>
      <c r="F28" s="142"/>
      <c r="G28" s="142"/>
      <c r="H28" s="142"/>
      <c r="I28" s="188" t="s">
        <v>139</v>
      </c>
      <c r="J28" s="153"/>
      <c r="K28" s="154"/>
      <c r="L28" s="155"/>
      <c r="M28" s="155"/>
      <c r="N28" s="155"/>
      <c r="O28" s="128"/>
    </row>
    <row r="29" spans="1:24" ht="11.25" customHeight="1">
      <c r="C29" s="128"/>
      <c r="D29" s="128"/>
      <c r="E29" s="128"/>
      <c r="F29" s="128"/>
      <c r="G29" s="128"/>
      <c r="H29" s="128"/>
      <c r="I29" s="142"/>
      <c r="J29" s="142"/>
      <c r="K29" s="156"/>
      <c r="L29" s="157"/>
      <c r="M29" s="157"/>
      <c r="N29" s="157"/>
      <c r="O29" s="128"/>
    </row>
    <row r="30" spans="1:24" ht="23.25" customHeight="1">
      <c r="C30" s="156"/>
      <c r="D30" s="142"/>
      <c r="E30" s="142"/>
      <c r="F30" s="142"/>
      <c r="G30" s="142"/>
      <c r="H30" s="142"/>
      <c r="I30" s="142"/>
      <c r="J30" s="142"/>
      <c r="K30" s="146" t="s">
        <v>140</v>
      </c>
      <c r="L30" s="299" t="s">
        <v>11</v>
      </c>
      <c r="M30" s="299"/>
      <c r="N30" s="299"/>
      <c r="O30" s="128"/>
    </row>
    <row r="31" spans="1:24" ht="21.75" customHeight="1">
      <c r="C31" s="156"/>
      <c r="D31" s="142"/>
      <c r="E31" s="142"/>
      <c r="F31" s="142"/>
      <c r="G31" s="142"/>
      <c r="H31" s="142"/>
      <c r="I31" s="142"/>
      <c r="J31" s="142"/>
      <c r="K31" s="147" t="s">
        <v>10</v>
      </c>
      <c r="L31" s="299"/>
      <c r="M31" s="299"/>
      <c r="N31" s="299"/>
      <c r="O31" s="128"/>
    </row>
    <row r="32" spans="1:24" ht="23.25">
      <c r="C32" s="158" t="s">
        <v>141</v>
      </c>
      <c r="D32" s="142"/>
      <c r="E32" s="142"/>
      <c r="F32" s="142"/>
      <c r="G32" s="142"/>
      <c r="H32" s="142"/>
      <c r="I32" s="159"/>
      <c r="J32" s="159"/>
      <c r="K32" s="156"/>
      <c r="L32" s="157"/>
      <c r="M32" s="157"/>
      <c r="N32" s="157"/>
      <c r="O32" s="128"/>
      <c r="P32" s="128"/>
    </row>
    <row r="33" spans="3:16" ht="23.25">
      <c r="C33" s="145" t="s">
        <v>8</v>
      </c>
      <c r="D33" s="142"/>
      <c r="E33" s="142"/>
      <c r="F33" s="142"/>
      <c r="G33" s="142"/>
      <c r="H33" s="142"/>
      <c r="I33" s="142"/>
      <c r="J33" s="142"/>
      <c r="K33" s="156"/>
      <c r="L33" s="157"/>
      <c r="M33" s="157"/>
      <c r="N33" s="157"/>
      <c r="O33" s="128"/>
      <c r="P33" s="128"/>
    </row>
    <row r="34" spans="3:16" ht="23.25">
      <c r="C34" s="158" t="s">
        <v>142</v>
      </c>
      <c r="D34" s="142"/>
      <c r="E34" s="142"/>
      <c r="F34" s="142"/>
      <c r="G34" s="142"/>
      <c r="H34" s="142"/>
      <c r="I34" s="142"/>
      <c r="J34" s="142"/>
      <c r="K34" s="156"/>
      <c r="L34" s="157"/>
      <c r="M34" s="157"/>
      <c r="N34" s="157"/>
      <c r="O34" s="128"/>
      <c r="P34" s="128"/>
    </row>
    <row r="35" spans="3:16" ht="23.25">
      <c r="C35" s="158" t="s">
        <v>143</v>
      </c>
      <c r="D35" s="142"/>
      <c r="E35" s="142"/>
      <c r="F35" s="142"/>
      <c r="G35" s="142"/>
      <c r="H35" s="142"/>
      <c r="I35" s="142"/>
      <c r="J35" s="142"/>
      <c r="K35" s="156"/>
      <c r="L35" s="157"/>
      <c r="M35" s="157"/>
      <c r="N35" s="157"/>
      <c r="O35" s="128"/>
      <c r="P35" s="128"/>
    </row>
    <row r="36" spans="3:16" ht="23.25">
      <c r="C36" s="158" t="s">
        <v>144</v>
      </c>
      <c r="D36" s="142"/>
      <c r="E36" s="145"/>
      <c r="F36" s="160"/>
      <c r="G36" s="160"/>
      <c r="H36" s="160"/>
      <c r="I36" s="160"/>
      <c r="J36" s="160"/>
      <c r="K36" s="161"/>
      <c r="L36" s="157"/>
      <c r="M36" s="157"/>
      <c r="N36" s="157"/>
      <c r="O36" s="128"/>
      <c r="P36" s="128"/>
    </row>
    <row r="37" spans="3:16" ht="23.25">
      <c r="C37" s="156"/>
      <c r="D37" s="142"/>
      <c r="E37" s="145" t="s">
        <v>4</v>
      </c>
      <c r="F37" s="142"/>
      <c r="G37" s="142"/>
      <c r="H37" s="142"/>
      <c r="I37" s="142"/>
      <c r="J37" s="142"/>
      <c r="K37" s="156"/>
      <c r="L37" s="157"/>
      <c r="M37" s="157"/>
      <c r="N37" s="157"/>
      <c r="O37" s="128"/>
      <c r="P37" s="128"/>
    </row>
    <row r="38" spans="3:16" ht="23.25">
      <c r="C38" s="156"/>
      <c r="D38" s="142"/>
      <c r="E38" s="145" t="s">
        <v>148</v>
      </c>
      <c r="F38" s="142"/>
      <c r="G38" s="142"/>
      <c r="H38" s="142"/>
      <c r="I38" s="142"/>
      <c r="J38" s="142"/>
      <c r="K38" s="156"/>
      <c r="L38" s="157"/>
      <c r="M38" s="157"/>
      <c r="N38" s="157"/>
      <c r="O38" s="128"/>
      <c r="P38" s="128"/>
    </row>
    <row r="39" spans="3:16" ht="23.25">
      <c r="C39" s="128" t="s">
        <v>149</v>
      </c>
      <c r="D39" s="142"/>
      <c r="E39" s="145"/>
      <c r="F39" s="142"/>
      <c r="G39" s="142"/>
      <c r="H39" s="142"/>
      <c r="I39" s="142"/>
      <c r="J39" s="142"/>
      <c r="K39" s="156"/>
      <c r="L39" s="157"/>
      <c r="M39" s="157"/>
      <c r="N39" s="157"/>
      <c r="O39" s="128"/>
      <c r="P39" s="128"/>
    </row>
    <row r="40" spans="3:16" ht="23.25">
      <c r="C40" s="156"/>
      <c r="D40" s="142"/>
      <c r="E40" s="145" t="s">
        <v>2</v>
      </c>
      <c r="F40" s="142"/>
      <c r="G40" s="142"/>
      <c r="H40" s="142"/>
      <c r="I40" s="142"/>
      <c r="J40" s="142"/>
      <c r="K40" s="156"/>
      <c r="L40" s="157"/>
      <c r="M40" s="157"/>
      <c r="N40" s="157"/>
      <c r="O40" s="128"/>
      <c r="P40" s="128"/>
    </row>
    <row r="41" spans="3:16" ht="23.25">
      <c r="C41" s="128" t="s">
        <v>1</v>
      </c>
      <c r="D41" s="142"/>
      <c r="E41" s="142"/>
      <c r="F41" s="142"/>
      <c r="G41" s="142"/>
      <c r="H41" s="142"/>
      <c r="I41" s="142"/>
      <c r="J41" s="142"/>
      <c r="K41" s="156"/>
      <c r="L41" s="157"/>
      <c r="M41" s="157"/>
      <c r="N41" s="157"/>
      <c r="O41" s="128"/>
      <c r="P41" s="128"/>
    </row>
    <row r="42" spans="3:16" ht="23.25">
      <c r="C42" s="158" t="s">
        <v>145</v>
      </c>
      <c r="D42" s="142"/>
      <c r="E42" s="142"/>
      <c r="F42" s="142"/>
      <c r="G42" s="142"/>
      <c r="H42" s="142"/>
      <c r="I42" s="142"/>
      <c r="J42" s="142"/>
      <c r="K42" s="156"/>
      <c r="L42" s="157"/>
      <c r="M42" s="157"/>
      <c r="N42" s="157"/>
      <c r="O42" s="128"/>
      <c r="P42" s="128"/>
    </row>
    <row r="43" spans="3:16" ht="23.2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5" priority="8" operator="lessThan">
      <formula>1.5</formula>
    </cfRule>
  </conditionalFormatting>
  <conditionalFormatting sqref="E6:E20">
    <cfRule type="cellIs" dxfId="14" priority="7" operator="lessThan">
      <formula>1</formula>
    </cfRule>
  </conditionalFormatting>
  <conditionalFormatting sqref="F6:F20">
    <cfRule type="cellIs" dxfId="13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2019-06-25T06:42:58Z</cp:lastPrinted>
  <dcterms:created xsi:type="dcterms:W3CDTF">2017-12-26T02:45:48Z</dcterms:created>
  <dcterms:modified xsi:type="dcterms:W3CDTF">2019-07-10T02:07:16Z</dcterms:modified>
</cp:coreProperties>
</file>